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autoCompressPictures="0"/>
  <mc:AlternateContent xmlns:mc="http://schemas.openxmlformats.org/markup-compatibility/2006">
    <mc:Choice Requires="x15">
      <x15ac:absPath xmlns:x15ac="http://schemas.microsoft.com/office/spreadsheetml/2010/11/ac" url="D:\SLS\Client Work\MPA\Price Increase - 2024-07\"/>
    </mc:Choice>
  </mc:AlternateContent>
  <xr:revisionPtr revIDLastSave="0" documentId="13_ncr:1_{A7095FC5-1930-4EEB-AB5A-E5FE68A01B5B}" xr6:coauthVersionLast="47" xr6:coauthVersionMax="47" xr10:uidLastSave="{00000000-0000-0000-0000-000000000000}"/>
  <bookViews>
    <workbookView xWindow="14304" yWindow="0" windowWidth="14592" windowHeight="18576" xr2:uid="{00000000-000D-0000-FFFF-FFFF00000000}"/>
  </bookViews>
  <sheets>
    <sheet name="Periodicals In-County" sheetId="7" r:id="rId1"/>
    <sheet name="Periodicals Outside County" sheetId="9" r:id="rId2"/>
    <sheet name="Mktg CR Ltr-Flt" sheetId="8" r:id="rId3"/>
    <sheet name="6 Oz MM Flat Examples" sheetId="10" r:id="rId4"/>
  </sheets>
  <definedNames>
    <definedName name="_xlnm.Print_Titles" localSheetId="2">'Mktg CR Ltr-Flt'!$1:$1</definedName>
    <definedName name="_xlnm.Print_Titles" localSheetId="0">'Periodicals In-County'!#REF!</definedName>
    <definedName name="_xlnm.Print_Titles" localSheetId="1">'Periodicals Outside County'!$1:$3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10" l="1"/>
  <c r="G20" i="10"/>
  <c r="H20" i="10" s="1"/>
  <c r="G19" i="10"/>
  <c r="G18" i="10"/>
  <c r="H18" i="10" s="1"/>
  <c r="G17" i="10"/>
  <c r="G16" i="10"/>
  <c r="H19" i="10"/>
  <c r="G15" i="10"/>
  <c r="G14" i="10"/>
  <c r="G13" i="10"/>
  <c r="H13" i="10" s="1"/>
  <c r="G12" i="10"/>
  <c r="H12" i="10" s="1"/>
  <c r="G11" i="10"/>
  <c r="G10" i="10"/>
  <c r="G9" i="10"/>
  <c r="H9" i="10" s="1"/>
  <c r="G8" i="10"/>
  <c r="H8" i="10" s="1"/>
  <c r="G7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H21" i="10" l="1"/>
  <c r="H16" i="10"/>
  <c r="H17" i="10"/>
  <c r="H14" i="10"/>
  <c r="H15" i="10"/>
  <c r="H11" i="10"/>
  <c r="H7" i="10"/>
  <c r="H10" i="10"/>
  <c r="H116" i="8"/>
  <c r="G116" i="8"/>
  <c r="H114" i="8"/>
  <c r="G114" i="8"/>
  <c r="H110" i="8"/>
  <c r="H109" i="8"/>
  <c r="H108" i="8"/>
  <c r="H107" i="8"/>
  <c r="H102" i="8"/>
  <c r="H103" i="8"/>
  <c r="H104" i="8"/>
  <c r="H101" i="8"/>
  <c r="G110" i="8"/>
  <c r="G109" i="8"/>
  <c r="G108" i="8"/>
  <c r="G107" i="8"/>
  <c r="G102" i="8"/>
  <c r="G103" i="8"/>
  <c r="G104" i="8"/>
  <c r="G101" i="8"/>
  <c r="H33" i="8"/>
  <c r="G33" i="8"/>
  <c r="H32" i="8"/>
  <c r="G32" i="8"/>
  <c r="H31" i="8"/>
  <c r="G31" i="8"/>
  <c r="H30" i="8"/>
  <c r="G30" i="8"/>
  <c r="H65" i="8" l="1"/>
  <c r="G65" i="8"/>
  <c r="H64" i="8"/>
  <c r="G64" i="8"/>
  <c r="H63" i="8"/>
  <c r="G63" i="8"/>
  <c r="H62" i="8"/>
  <c r="G62" i="8"/>
  <c r="H59" i="8"/>
  <c r="G59" i="8"/>
  <c r="H58" i="8"/>
  <c r="G58" i="8"/>
  <c r="H57" i="8"/>
  <c r="G57" i="8"/>
  <c r="H56" i="8"/>
  <c r="G56" i="8"/>
  <c r="H53" i="8"/>
  <c r="G53" i="8"/>
  <c r="H52" i="8"/>
  <c r="G52" i="8"/>
  <c r="H51" i="8"/>
  <c r="G51" i="8"/>
  <c r="H50" i="8"/>
  <c r="G50" i="8"/>
  <c r="H47" i="8"/>
  <c r="G47" i="8"/>
  <c r="H46" i="8"/>
  <c r="G46" i="8"/>
  <c r="H45" i="8"/>
  <c r="G45" i="8"/>
  <c r="H44" i="8"/>
  <c r="G44" i="8"/>
  <c r="H41" i="8"/>
  <c r="G41" i="8"/>
  <c r="H40" i="8"/>
  <c r="G40" i="8"/>
  <c r="H39" i="8"/>
  <c r="G39" i="8"/>
  <c r="H38" i="8"/>
  <c r="G38" i="8"/>
  <c r="H25" i="8"/>
  <c r="G25" i="8"/>
  <c r="H24" i="8"/>
  <c r="G24" i="8"/>
  <c r="H23" i="8"/>
  <c r="G23" i="8"/>
  <c r="H20" i="8"/>
  <c r="G20" i="8"/>
  <c r="H19" i="8"/>
  <c r="G19" i="8"/>
  <c r="H18" i="8"/>
  <c r="G18" i="8"/>
  <c r="H15" i="8"/>
  <c r="G15" i="8"/>
  <c r="H14" i="8"/>
  <c r="G14" i="8"/>
  <c r="H13" i="8"/>
  <c r="G13" i="8"/>
  <c r="H10" i="8"/>
  <c r="G10" i="8"/>
  <c r="H9" i="8"/>
  <c r="G9" i="8"/>
  <c r="H8" i="8"/>
  <c r="G8" i="8"/>
  <c r="I140" i="9"/>
  <c r="H140" i="9"/>
  <c r="I139" i="9"/>
  <c r="H139" i="9"/>
  <c r="I138" i="9"/>
  <c r="H138" i="9"/>
  <c r="I136" i="9"/>
  <c r="H136" i="9"/>
  <c r="I135" i="9"/>
  <c r="H135" i="9"/>
  <c r="I134" i="9"/>
  <c r="H134" i="9"/>
  <c r="I133" i="9"/>
  <c r="H133" i="9"/>
  <c r="I132" i="9"/>
  <c r="H132" i="9"/>
  <c r="I130" i="9"/>
  <c r="H130" i="9"/>
  <c r="I129" i="9"/>
  <c r="H129" i="9"/>
  <c r="I128" i="9"/>
  <c r="H128" i="9"/>
  <c r="I127" i="9"/>
  <c r="H127" i="9"/>
  <c r="I125" i="9"/>
  <c r="H125" i="9"/>
  <c r="I124" i="9"/>
  <c r="H124" i="9"/>
  <c r="I123" i="9"/>
  <c r="H123" i="9"/>
  <c r="I122" i="9"/>
  <c r="H122" i="9"/>
  <c r="I120" i="9"/>
  <c r="H120" i="9"/>
  <c r="I119" i="9"/>
  <c r="H119" i="9"/>
  <c r="I118" i="9"/>
  <c r="H118" i="9"/>
  <c r="I116" i="9"/>
  <c r="H116" i="9"/>
  <c r="I113" i="9"/>
  <c r="H113" i="9"/>
  <c r="I112" i="9"/>
  <c r="H112" i="9"/>
  <c r="I111" i="9"/>
  <c r="H111" i="9"/>
  <c r="I110" i="9"/>
  <c r="H110" i="9"/>
  <c r="I109" i="9"/>
  <c r="H109" i="9"/>
  <c r="I107" i="9"/>
  <c r="H107" i="9"/>
  <c r="I106" i="9"/>
  <c r="H106" i="9"/>
  <c r="I105" i="9"/>
  <c r="H105" i="9"/>
  <c r="I104" i="9"/>
  <c r="H104" i="9"/>
  <c r="I102" i="9"/>
  <c r="H102" i="9"/>
  <c r="I101" i="9"/>
  <c r="H101" i="9"/>
  <c r="I100" i="9"/>
  <c r="H100" i="9"/>
  <c r="I98" i="9"/>
  <c r="H98" i="9"/>
  <c r="I95" i="9"/>
  <c r="H95" i="9"/>
  <c r="I94" i="9"/>
  <c r="H94" i="9"/>
  <c r="I93" i="9"/>
  <c r="H93" i="9"/>
  <c r="I92" i="9"/>
  <c r="H92" i="9"/>
  <c r="I91" i="9"/>
  <c r="H91" i="9"/>
  <c r="I89" i="9"/>
  <c r="H89" i="9"/>
  <c r="I88" i="9"/>
  <c r="H88" i="9"/>
  <c r="I87" i="9"/>
  <c r="H87" i="9"/>
  <c r="I86" i="9"/>
  <c r="H86" i="9"/>
  <c r="I84" i="9"/>
  <c r="H84" i="9"/>
  <c r="I83" i="9"/>
  <c r="H83" i="9"/>
  <c r="I82" i="9"/>
  <c r="H82" i="9"/>
  <c r="I80" i="9"/>
  <c r="H80" i="9"/>
  <c r="I77" i="9"/>
  <c r="H77" i="9"/>
  <c r="I76" i="9"/>
  <c r="H76" i="9"/>
  <c r="I74" i="9"/>
  <c r="H74" i="9"/>
  <c r="I73" i="9"/>
  <c r="H73" i="9"/>
  <c r="I72" i="9"/>
  <c r="H72" i="9"/>
  <c r="I70" i="9"/>
  <c r="H70" i="9"/>
  <c r="I69" i="9"/>
  <c r="H69" i="9"/>
  <c r="I68" i="9"/>
  <c r="H68" i="9"/>
  <c r="I67" i="9"/>
  <c r="H67" i="9"/>
  <c r="I65" i="9"/>
  <c r="H65" i="9"/>
  <c r="I64" i="9"/>
  <c r="H64" i="9"/>
  <c r="I63" i="9"/>
  <c r="H63" i="9"/>
  <c r="I62" i="9"/>
  <c r="H62" i="9"/>
  <c r="I61" i="9"/>
  <c r="H61" i="9"/>
  <c r="I59" i="9"/>
  <c r="H59" i="9"/>
  <c r="I58" i="9"/>
  <c r="H58" i="9"/>
  <c r="I57" i="9"/>
  <c r="H57" i="9"/>
  <c r="I56" i="9"/>
  <c r="H56" i="9"/>
  <c r="I55" i="9"/>
  <c r="H55" i="9"/>
  <c r="I54" i="9"/>
  <c r="H54" i="9"/>
  <c r="I51" i="9"/>
  <c r="H51" i="9"/>
  <c r="I50" i="9"/>
  <c r="H50" i="9"/>
  <c r="I49" i="9"/>
  <c r="H49" i="9"/>
  <c r="I48" i="9"/>
  <c r="H48" i="9"/>
  <c r="I47" i="9"/>
  <c r="H47" i="9"/>
  <c r="I45" i="9"/>
  <c r="H45" i="9"/>
  <c r="I44" i="9"/>
  <c r="H44" i="9"/>
  <c r="I43" i="9"/>
  <c r="H43" i="9"/>
  <c r="I42" i="9"/>
  <c r="H42" i="9"/>
  <c r="I41" i="9"/>
  <c r="H41" i="9"/>
  <c r="I39" i="9"/>
  <c r="H39" i="9"/>
  <c r="I38" i="9"/>
  <c r="H38" i="9"/>
  <c r="I37" i="9"/>
  <c r="H37" i="9"/>
  <c r="I36" i="9"/>
  <c r="H36" i="9"/>
  <c r="I35" i="9"/>
  <c r="H35" i="9"/>
  <c r="I33" i="9"/>
  <c r="H33" i="9"/>
  <c r="I32" i="9"/>
  <c r="H32" i="9"/>
  <c r="I31" i="9"/>
  <c r="H31" i="9"/>
  <c r="I30" i="9"/>
  <c r="H30" i="9"/>
  <c r="I29" i="9"/>
  <c r="H29" i="9"/>
  <c r="I27" i="9"/>
  <c r="H27" i="9"/>
  <c r="I26" i="9"/>
  <c r="H26" i="9"/>
  <c r="I25" i="9"/>
  <c r="H25" i="9"/>
  <c r="I24" i="9"/>
  <c r="H24" i="9"/>
  <c r="I23" i="9"/>
  <c r="H23" i="9"/>
  <c r="I20" i="9"/>
  <c r="H20" i="9"/>
  <c r="I19" i="9"/>
  <c r="H19" i="9"/>
  <c r="I18" i="9"/>
  <c r="H18" i="9"/>
  <c r="I17" i="9"/>
  <c r="H17" i="9"/>
  <c r="I14" i="9"/>
  <c r="H14" i="9"/>
  <c r="I13" i="9"/>
  <c r="H13" i="9"/>
  <c r="I12" i="9"/>
  <c r="H12" i="9"/>
  <c r="I11" i="9"/>
  <c r="H11" i="9"/>
  <c r="I9" i="9"/>
  <c r="H9" i="9"/>
  <c r="I8" i="9"/>
  <c r="H8" i="9"/>
  <c r="I7" i="9"/>
  <c r="H7" i="9"/>
  <c r="I6" i="9"/>
  <c r="H6" i="9"/>
  <c r="H26" i="7"/>
  <c r="I26" i="7"/>
  <c r="I22" i="7"/>
  <c r="H22" i="7"/>
  <c r="I21" i="7"/>
  <c r="H21" i="7"/>
  <c r="I20" i="7"/>
  <c r="H20" i="7"/>
  <c r="I19" i="7"/>
  <c r="H19" i="7"/>
  <c r="I18" i="7"/>
  <c r="H18" i="7"/>
  <c r="I17" i="7"/>
  <c r="H17" i="7"/>
  <c r="I15" i="7"/>
  <c r="H15" i="7"/>
  <c r="I14" i="7"/>
  <c r="H14" i="7"/>
  <c r="I13" i="7"/>
  <c r="H13" i="7"/>
  <c r="I11" i="7"/>
  <c r="H11" i="7"/>
  <c r="I10" i="7"/>
  <c r="H10" i="7"/>
  <c r="I9" i="7"/>
  <c r="H9" i="7"/>
  <c r="I6" i="7"/>
  <c r="H6" i="7"/>
  <c r="I5" i="7"/>
  <c r="H5" i="7"/>
  <c r="I27" i="7"/>
  <c r="H27" i="7"/>
  <c r="I25" i="7"/>
  <c r="H25" i="7"/>
  <c r="I24" i="7"/>
  <c r="H24" i="7"/>
</calcChain>
</file>

<file path=xl/sharedStrings.xml><?xml version="1.0" encoding="utf-8"?>
<sst xmlns="http://schemas.openxmlformats.org/spreadsheetml/2006/main" count="462" uniqueCount="120">
  <si>
    <t>Mixed ADC</t>
  </si>
  <si>
    <t>ADC</t>
  </si>
  <si>
    <t>Basic</t>
  </si>
  <si>
    <t>Saturation</t>
  </si>
  <si>
    <t>Rate Element</t>
  </si>
  <si>
    <t>Type</t>
  </si>
  <si>
    <t>Current Rate</t>
  </si>
  <si>
    <t>Announced Rate</t>
  </si>
  <si>
    <t xml:space="preserve">Advertising Pounds </t>
  </si>
  <si>
    <t>Destinating Delivery Unit</t>
  </si>
  <si>
    <t>POUNDS</t>
  </si>
  <si>
    <t>Destinating SCF</t>
  </si>
  <si>
    <t>Editorial Pounds</t>
  </si>
  <si>
    <t>Science of Agriculture</t>
  </si>
  <si>
    <t>PIECE RATES</t>
  </si>
  <si>
    <t>PIECES</t>
  </si>
  <si>
    <t>SCF/3-DIGIT BUNDLE PIECES</t>
  </si>
  <si>
    <t>5-DIGIT BUNDLE PIECES</t>
  </si>
  <si>
    <t>CARRIER ROUTE BUNDLE PIECES</t>
  </si>
  <si>
    <t>High Density</t>
  </si>
  <si>
    <t>Firm Bundle</t>
  </si>
  <si>
    <t>PC DISC</t>
  </si>
  <si>
    <t>BUNDLE RATES</t>
  </si>
  <si>
    <t>BUNDLES</t>
  </si>
  <si>
    <t>5-Digit Bundle</t>
  </si>
  <si>
    <t>SACKS</t>
  </si>
  <si>
    <t>DSCF Entry</t>
  </si>
  <si>
    <t>DDU Entry</t>
  </si>
  <si>
    <t>PALLET RATES</t>
  </si>
  <si>
    <t>PALLETS</t>
  </si>
  <si>
    <t>3-Digit/SCF Pallet</t>
  </si>
  <si>
    <t>5-Digit Pallet</t>
  </si>
  <si>
    <t>*Authorized Nonprofit and Classroom publications and publications that meet the standards for Limited Circulation publications and Limited Circulation Science-of-Agriculture publications receive 5% off the total Outside-County postage excluding the postage for advertising pounds.</t>
  </si>
  <si>
    <t>PERIODICALS OUTSIDE COUNTY</t>
  </si>
  <si>
    <t>PERCENTAGE EDITORIAL DISCOUNT</t>
  </si>
  <si>
    <t>Origin Entry</t>
  </si>
  <si>
    <t>DNDC Entry</t>
  </si>
  <si>
    <t>MIXED ADC BUNDLE PIECES</t>
  </si>
  <si>
    <t>ADC BUNDLE PIECES</t>
  </si>
  <si>
    <t>Destinating ADC</t>
  </si>
  <si>
    <t>DADC Entry</t>
  </si>
  <si>
    <t>ADC Pallet</t>
  </si>
  <si>
    <t>FULL-SERVICE IMB DISCOUNT</t>
  </si>
  <si>
    <t>Mixed ADC Pallet</t>
  </si>
  <si>
    <t>3-Digit/SCF</t>
  </si>
  <si>
    <t>5-Digit/Carrier Route</t>
  </si>
  <si>
    <t>CR Pallet</t>
  </si>
  <si>
    <t>Carrier Route Bundle</t>
  </si>
  <si>
    <t>Change (%)</t>
  </si>
  <si>
    <t>SEAMLESS ACCEPTANCE DISCOUNT</t>
  </si>
  <si>
    <t>Mixed ADC Bundle</t>
  </si>
  <si>
    <t>ADC Bundle</t>
  </si>
  <si>
    <t>3-Digit/SCF Bundle</t>
  </si>
  <si>
    <t>TRAY RATES</t>
  </si>
  <si>
    <t>SACK RATES</t>
  </si>
  <si>
    <t>Nonbarcoded Nonmachinable Flats and Parcels</t>
  </si>
  <si>
    <t>Nonbarcoded Machinable</t>
  </si>
  <si>
    <t>Barcoded Nonmachinable</t>
  </si>
  <si>
    <t>Barcoded Machinable</t>
  </si>
  <si>
    <t>Barcoded Letter</t>
  </si>
  <si>
    <t>RIDE-ALONG</t>
  </si>
  <si>
    <t>Mixed ADC Container</t>
  </si>
  <si>
    <t>ADC Container</t>
  </si>
  <si>
    <t>3-Digit/SCF Container</t>
  </si>
  <si>
    <t>5-Digit Container</t>
  </si>
  <si>
    <t>Carrier Route Container</t>
  </si>
  <si>
    <t>Change</t>
  </si>
  <si>
    <t>USPS MARKETING MAIL</t>
  </si>
  <si>
    <t>Current Rates</t>
  </si>
  <si>
    <t>Announced Rates</t>
  </si>
  <si>
    <t>Percent Change</t>
  </si>
  <si>
    <t>Origin</t>
  </si>
  <si>
    <t>5-Digit</t>
  </si>
  <si>
    <t>DNDC</t>
  </si>
  <si>
    <t>DSCF</t>
  </si>
  <si>
    <t>3-Digit</t>
  </si>
  <si>
    <t>Flats, containerization discounts</t>
  </si>
  <si>
    <t>High Density Plus</t>
  </si>
  <si>
    <t>Seamless Acceptance Discount</t>
  </si>
  <si>
    <t xml:space="preserve">COMMERCIAL CARRIER ROUTE  </t>
  </si>
  <si>
    <t>DDU</t>
  </si>
  <si>
    <t>Full-Service IMB Discount</t>
  </si>
  <si>
    <t>PERIODICALS IN-COUNTY</t>
  </si>
  <si>
    <t>Non-Destinating Delivery Unit</t>
  </si>
  <si>
    <t>POUND RATES</t>
  </si>
  <si>
    <t>Automation Letters</t>
  </si>
  <si>
    <t>Automation Flats</t>
  </si>
  <si>
    <t>Nonautomation Letters, Flats, and Parcels</t>
  </si>
  <si>
    <t>Carrier Route Basic</t>
  </si>
  <si>
    <t>DDU DISCOUNT</t>
  </si>
  <si>
    <t>Pound Rates</t>
  </si>
  <si>
    <t>Letters, piece rate (Automation)</t>
  </si>
  <si>
    <t>Letters, containerization discounts</t>
  </si>
  <si>
    <t>SCF Pallet Discount</t>
  </si>
  <si>
    <t>Saturation/EDDM</t>
  </si>
  <si>
    <t>EDDM</t>
  </si>
  <si>
    <t>Other discounts, letters and flats</t>
  </si>
  <si>
    <t>Marriage Mail Incentive</t>
  </si>
  <si>
    <t>TRAYS</t>
  </si>
  <si>
    <t>Rate Comparison for 6-Ounce Commercial Marketing Mail Flat</t>
  </si>
  <si>
    <t>Entry Point</t>
  </si>
  <si>
    <t>Presort Level</t>
  </si>
  <si>
    <t>Container Discount</t>
  </si>
  <si>
    <t>$ Per Thousand</t>
  </si>
  <si>
    <t xml:space="preserve">Current </t>
  </si>
  <si>
    <t>Announced</t>
  </si>
  <si>
    <t>No</t>
  </si>
  <si>
    <t>SCF</t>
  </si>
  <si>
    <t>Piece rate</t>
  </si>
  <si>
    <t>Pound Rate</t>
  </si>
  <si>
    <t>Flats, piece and pound rate (&gt; 4 oz.)</t>
  </si>
  <si>
    <t>N/A</t>
  </si>
  <si>
    <t>Flats, piece rate (&lt;= 4 oz.)</t>
  </si>
  <si>
    <t>Delivery Sort Container Discount</t>
  </si>
  <si>
    <t>Delivery Sort Container</t>
  </si>
  <si>
    <t>Note: Beginning in July 2024, the pound rate will be applied to the entire weight of the piece, rather than just to the amount above 4 ounces. Thus, a comparison of current and July 2024 pound rates for these pieces is not meaningful.</t>
  </si>
  <si>
    <t>See next tab for sample rate comparisons
for 6-ounce flats</t>
  </si>
  <si>
    <t>High Density Plus, EDDM, &amp; Saturation</t>
  </si>
  <si>
    <t>$0.022 - $0.030</t>
  </si>
  <si>
    <t>$0.019 - $0.031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</si>
</sst>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0"/>
    <numFmt numFmtId="165" formatCode="0.0%"/>
    <numFmt numFmtId="166" formatCode="General_)"/>
  </numFmts>
  <fonts count="12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164" fontId="4" fillId="0" borderId="0" xfId="1" applyNumberFormat="1" applyFont="1" applyFill="1"/>
    <xf numFmtId="164" fontId="4" fillId="0" borderId="0" xfId="1" applyNumberFormat="1" applyFont="1" applyFill="1" applyAlignment="1">
      <alignment horizontal="right"/>
    </xf>
    <xf numFmtId="165" fontId="4" fillId="0" borderId="0" xfId="2" applyNumberFormat="1" applyFont="1" applyFill="1"/>
    <xf numFmtId="166" fontId="4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6" fontId="4" fillId="0" borderId="0" xfId="0" applyNumberFormat="1" applyFont="1"/>
    <xf numFmtId="166" fontId="2" fillId="0" borderId="0" xfId="0" applyNumberFormat="1" applyFont="1"/>
    <xf numFmtId="166" fontId="1" fillId="0" borderId="0" xfId="0" applyNumberFormat="1" applyFont="1" applyAlignment="1">
      <alignment horizontal="center"/>
    </xf>
    <xf numFmtId="164" fontId="4" fillId="0" borderId="0" xfId="1" applyNumberFormat="1" applyFont="1" applyFill="1" applyAlignment="1"/>
    <xf numFmtId="0" fontId="9" fillId="0" borderId="0" xfId="0" applyFont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10" fillId="0" borderId="4" xfId="0" applyFont="1" applyBorder="1"/>
    <xf numFmtId="0" fontId="0" fillId="0" borderId="5" xfId="0" applyBorder="1"/>
    <xf numFmtId="0" fontId="0" fillId="0" borderId="4" xfId="0" applyBorder="1"/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5" fontId="11" fillId="0" borderId="5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3" fillId="0" borderId="0" xfId="0" applyFont="1"/>
    <xf numFmtId="0" fontId="9" fillId="0" borderId="4" xfId="0" applyFont="1" applyBorder="1"/>
    <xf numFmtId="0" fontId="0" fillId="0" borderId="6" xfId="0" applyBorder="1"/>
    <xf numFmtId="0" fontId="9" fillId="0" borderId="7" xfId="0" applyFont="1" applyBorder="1"/>
    <xf numFmtId="0" fontId="0" fillId="0" borderId="7" xfId="0" applyBorder="1"/>
    <xf numFmtId="164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2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3" xfId="0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44" fontId="0" fillId="0" borderId="0" xfId="1" applyFont="1" applyBorder="1"/>
    <xf numFmtId="165" fontId="0" fillId="0" borderId="0" xfId="2" applyNumberFormat="1" applyFont="1"/>
    <xf numFmtId="0" fontId="3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  <xf numFmtId="164" fontId="0" fillId="0" borderId="0" xfId="0" applyNumberFormat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5">
    <cellStyle name="Currency 2" xfId="1" xr:uid="{00000000-0005-0000-0000-000000000000}"/>
    <cellStyle name="Followed Hyperlink" xfId="4" builtinId="9" hidden="1"/>
    <cellStyle name="Hyperlink" xfId="3" builtinId="8" hidden="1"/>
    <cellStyle name="Normal" xfId="0" builtinId="0"/>
    <cellStyle name="Percent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9"/>
  <sheetViews>
    <sheetView tabSelected="1" zoomScale="85" zoomScaleNormal="85" workbookViewId="0"/>
  </sheetViews>
  <sheetFormatPr defaultColWidth="8.88671875" defaultRowHeight="13.8" x14ac:dyDescent="0.25"/>
  <cols>
    <col min="1" max="1" width="2.6640625" customWidth="1"/>
    <col min="2" max="2" width="2.88671875" style="6" customWidth="1"/>
    <col min="3" max="3" width="2.44140625" style="6" customWidth="1"/>
    <col min="4" max="4" width="49.33203125" style="6" customWidth="1"/>
    <col min="5" max="5" width="12.44140625" style="7" customWidth="1"/>
    <col min="6" max="8" width="16.44140625" style="8" customWidth="1"/>
    <col min="9" max="9" width="16.44140625" style="6" customWidth="1"/>
    <col min="10" max="258" width="11.44140625" customWidth="1"/>
  </cols>
  <sheetData>
    <row r="1" spans="2:9" x14ac:dyDescent="0.25">
      <c r="B1" s="50" t="s">
        <v>82</v>
      </c>
      <c r="C1" s="50"/>
      <c r="D1" s="50"/>
      <c r="E1" s="50"/>
      <c r="F1" s="50"/>
      <c r="G1" s="50"/>
      <c r="H1" s="50"/>
      <c r="I1" s="50"/>
    </row>
    <row r="3" spans="2:9" ht="27.6" x14ac:dyDescent="0.25">
      <c r="B3" s="51" t="s">
        <v>4</v>
      </c>
      <c r="C3" s="51"/>
      <c r="D3" s="51"/>
      <c r="E3" s="13" t="s">
        <v>5</v>
      </c>
      <c r="F3" s="9" t="s">
        <v>6</v>
      </c>
      <c r="G3" s="9" t="s">
        <v>7</v>
      </c>
      <c r="H3" s="10" t="s">
        <v>66</v>
      </c>
      <c r="I3" s="10" t="s">
        <v>48</v>
      </c>
    </row>
    <row r="4" spans="2:9" x14ac:dyDescent="0.25">
      <c r="B4" s="11" t="s">
        <v>84</v>
      </c>
    </row>
    <row r="5" spans="2:9" x14ac:dyDescent="0.25">
      <c r="D5" s="6" t="s">
        <v>9</v>
      </c>
      <c r="E5" s="5" t="s">
        <v>10</v>
      </c>
      <c r="F5" s="8">
        <v>0.156</v>
      </c>
      <c r="G5" s="8">
        <v>0.156</v>
      </c>
      <c r="H5" s="1">
        <f>G5-F5</f>
        <v>0</v>
      </c>
      <c r="I5" s="3">
        <f>(G5-F5)/F5</f>
        <v>0</v>
      </c>
    </row>
    <row r="6" spans="2:9" x14ac:dyDescent="0.25">
      <c r="D6" s="6" t="s">
        <v>83</v>
      </c>
      <c r="E6" s="5" t="s">
        <v>10</v>
      </c>
      <c r="F6" s="8">
        <v>0.20399999999999999</v>
      </c>
      <c r="G6" s="8">
        <v>0.20399999999999999</v>
      </c>
      <c r="H6" s="1">
        <f t="shared" ref="H6" si="0">G6-F6</f>
        <v>0</v>
      </c>
      <c r="I6" s="3">
        <f t="shared" ref="I6" si="1">(G6-F6)/F6</f>
        <v>0</v>
      </c>
    </row>
    <row r="7" spans="2:9" x14ac:dyDescent="0.25">
      <c r="B7" s="11" t="s">
        <v>14</v>
      </c>
    </row>
    <row r="8" spans="2:9" x14ac:dyDescent="0.25">
      <c r="C8" s="6" t="s">
        <v>85</v>
      </c>
    </row>
    <row r="9" spans="2:9" x14ac:dyDescent="0.25">
      <c r="D9" s="6" t="s">
        <v>2</v>
      </c>
      <c r="E9" s="5" t="s">
        <v>15</v>
      </c>
      <c r="F9" s="8">
        <v>9.0999999999999998E-2</v>
      </c>
      <c r="G9" s="8">
        <v>9.2999999999999999E-2</v>
      </c>
      <c r="H9" s="1">
        <f t="shared" ref="H9:H11" si="2">G9-F9</f>
        <v>2.0000000000000018E-3</v>
      </c>
      <c r="I9" s="3">
        <f t="shared" ref="I9:I11" si="3">(G9-F9)/F9</f>
        <v>2.1978021978021997E-2</v>
      </c>
    </row>
    <row r="10" spans="2:9" x14ac:dyDescent="0.25">
      <c r="D10" s="6" t="s">
        <v>75</v>
      </c>
      <c r="E10" s="5" t="s">
        <v>15</v>
      </c>
      <c r="F10" s="8">
        <v>8.3000000000000004E-2</v>
      </c>
      <c r="G10" s="8">
        <v>8.3000000000000004E-2</v>
      </c>
      <c r="H10" s="1">
        <f t="shared" si="2"/>
        <v>0</v>
      </c>
      <c r="I10" s="3">
        <f t="shared" si="3"/>
        <v>0</v>
      </c>
    </row>
    <row r="11" spans="2:9" x14ac:dyDescent="0.25">
      <c r="D11" s="6" t="s">
        <v>72</v>
      </c>
      <c r="E11" s="5" t="s">
        <v>15</v>
      </c>
      <c r="F11" s="8">
        <v>5.8999999999999997E-2</v>
      </c>
      <c r="G11" s="8">
        <v>5.8999999999999997E-2</v>
      </c>
      <c r="H11" s="1">
        <f t="shared" si="2"/>
        <v>0</v>
      </c>
      <c r="I11" s="3">
        <f t="shared" si="3"/>
        <v>0</v>
      </c>
    </row>
    <row r="12" spans="2:9" x14ac:dyDescent="0.25">
      <c r="C12" s="6" t="s">
        <v>86</v>
      </c>
    </row>
    <row r="13" spans="2:9" x14ac:dyDescent="0.25">
      <c r="D13" s="6" t="s">
        <v>2</v>
      </c>
      <c r="E13" s="5" t="s">
        <v>15</v>
      </c>
      <c r="F13" s="8">
        <v>0.4</v>
      </c>
      <c r="G13" s="8">
        <v>0.49199999999999999</v>
      </c>
      <c r="H13" s="1">
        <f t="shared" ref="H13:H15" si="4">G13-F13</f>
        <v>9.1999999999999971E-2</v>
      </c>
      <c r="I13" s="3">
        <f t="shared" ref="I13:I15" si="5">(G13-F13)/F13</f>
        <v>0.22999999999999993</v>
      </c>
    </row>
    <row r="14" spans="2:9" x14ac:dyDescent="0.25">
      <c r="D14" s="6" t="s">
        <v>75</v>
      </c>
      <c r="E14" s="5" t="s">
        <v>15</v>
      </c>
      <c r="F14" s="8">
        <v>0.36299999999999999</v>
      </c>
      <c r="G14" s="8">
        <v>0.42399999999999999</v>
      </c>
      <c r="H14" s="1">
        <f t="shared" si="4"/>
        <v>6.0999999999999999E-2</v>
      </c>
      <c r="I14" s="3">
        <f t="shared" si="5"/>
        <v>0.16804407713498623</v>
      </c>
    </row>
    <row r="15" spans="2:9" x14ac:dyDescent="0.25">
      <c r="D15" s="6" t="s">
        <v>72</v>
      </c>
      <c r="E15" s="5" t="s">
        <v>15</v>
      </c>
      <c r="F15" s="8">
        <v>0.28299999999999997</v>
      </c>
      <c r="G15" s="8">
        <v>0.34</v>
      </c>
      <c r="H15" s="1">
        <f t="shared" si="4"/>
        <v>5.7000000000000051E-2</v>
      </c>
      <c r="I15" s="3">
        <f t="shared" si="5"/>
        <v>0.20141342756183767</v>
      </c>
    </row>
    <row r="16" spans="2:9" x14ac:dyDescent="0.25">
      <c r="C16" s="6" t="s">
        <v>87</v>
      </c>
    </row>
    <row r="17" spans="2:9" x14ac:dyDescent="0.25">
      <c r="D17" s="6" t="s">
        <v>2</v>
      </c>
      <c r="E17" s="5" t="s">
        <v>15</v>
      </c>
      <c r="F17" s="8">
        <v>0.48199999999999998</v>
      </c>
      <c r="G17" s="8">
        <v>0.57399999999999995</v>
      </c>
      <c r="H17" s="1">
        <f t="shared" ref="H17:H22" si="6">G17-F17</f>
        <v>9.1999999999999971E-2</v>
      </c>
      <c r="I17" s="3">
        <f t="shared" ref="I17:I22" si="7">(G17-F17)/F17</f>
        <v>0.19087136929460574</v>
      </c>
    </row>
    <row r="18" spans="2:9" x14ac:dyDescent="0.25">
      <c r="D18" s="6" t="s">
        <v>75</v>
      </c>
      <c r="E18" s="5" t="s">
        <v>15</v>
      </c>
      <c r="F18" s="8">
        <v>0.42799999999999999</v>
      </c>
      <c r="G18" s="8">
        <v>0.505</v>
      </c>
      <c r="H18" s="1">
        <f t="shared" si="6"/>
        <v>7.7000000000000013E-2</v>
      </c>
      <c r="I18" s="3">
        <f t="shared" si="7"/>
        <v>0.17990654205607479</v>
      </c>
    </row>
    <row r="19" spans="2:9" x14ac:dyDescent="0.25">
      <c r="D19" s="6" t="s">
        <v>72</v>
      </c>
      <c r="E19" s="5" t="s">
        <v>15</v>
      </c>
      <c r="F19" s="8">
        <v>0.33500000000000002</v>
      </c>
      <c r="G19" s="8">
        <v>0.39300000000000002</v>
      </c>
      <c r="H19" s="1">
        <f t="shared" si="6"/>
        <v>5.7999999999999996E-2</v>
      </c>
      <c r="I19" s="3">
        <f t="shared" si="7"/>
        <v>0.17313432835820894</v>
      </c>
    </row>
    <row r="20" spans="2:9" x14ac:dyDescent="0.25">
      <c r="D20" s="6" t="s">
        <v>88</v>
      </c>
      <c r="E20" s="5" t="s">
        <v>15</v>
      </c>
      <c r="F20" s="8">
        <v>0.11</v>
      </c>
      <c r="G20" s="8">
        <v>0.124</v>
      </c>
      <c r="H20" s="1">
        <f t="shared" si="6"/>
        <v>1.3999999999999999E-2</v>
      </c>
      <c r="I20" s="3">
        <f t="shared" si="7"/>
        <v>0.12727272727272726</v>
      </c>
    </row>
    <row r="21" spans="2:9" x14ac:dyDescent="0.25">
      <c r="D21" s="6" t="s">
        <v>19</v>
      </c>
      <c r="E21" s="5" t="s">
        <v>15</v>
      </c>
      <c r="F21" s="8">
        <v>7.5999999999999998E-2</v>
      </c>
      <c r="G21" s="8">
        <v>8.3000000000000004E-2</v>
      </c>
      <c r="H21" s="1">
        <f t="shared" si="6"/>
        <v>7.0000000000000062E-3</v>
      </c>
      <c r="I21" s="3">
        <f t="shared" si="7"/>
        <v>9.2105263157894815E-2</v>
      </c>
    </row>
    <row r="22" spans="2:9" x14ac:dyDescent="0.25">
      <c r="D22" s="6" t="s">
        <v>3</v>
      </c>
      <c r="E22" s="5" t="s">
        <v>15</v>
      </c>
      <c r="F22" s="8">
        <v>4.1000000000000002E-2</v>
      </c>
      <c r="G22" s="8">
        <v>4.1000000000000002E-2</v>
      </c>
      <c r="H22" s="1">
        <f t="shared" si="6"/>
        <v>0</v>
      </c>
      <c r="I22" s="3">
        <f t="shared" si="7"/>
        <v>0</v>
      </c>
    </row>
    <row r="24" spans="2:9" x14ac:dyDescent="0.25">
      <c r="C24" s="4" t="s">
        <v>42</v>
      </c>
      <c r="D24"/>
      <c r="E24" s="5" t="s">
        <v>21</v>
      </c>
      <c r="F24" s="1">
        <v>1E-3</v>
      </c>
      <c r="G24" s="1">
        <v>1E-3</v>
      </c>
      <c r="H24" s="1">
        <f t="shared" ref="H24:H27" si="8">G24-F24</f>
        <v>0</v>
      </c>
      <c r="I24" s="3">
        <f>(G24-F24)/F24</f>
        <v>0</v>
      </c>
    </row>
    <row r="25" spans="2:9" x14ac:dyDescent="0.25">
      <c r="C25" s="4" t="s">
        <v>49</v>
      </c>
      <c r="D25"/>
      <c r="E25" s="5" t="s">
        <v>21</v>
      </c>
      <c r="F25" s="14">
        <v>1E-3</v>
      </c>
      <c r="G25" s="14">
        <v>1E-3</v>
      </c>
      <c r="H25" s="1">
        <f t="shared" si="8"/>
        <v>0</v>
      </c>
      <c r="I25" s="3">
        <f>(G25-F25)/F25</f>
        <v>0</v>
      </c>
    </row>
    <row r="26" spans="2:9" x14ac:dyDescent="0.25">
      <c r="B26"/>
      <c r="C26" s="11" t="s">
        <v>89</v>
      </c>
      <c r="D26"/>
      <c r="E26" s="5" t="s">
        <v>21</v>
      </c>
      <c r="F26" s="2">
        <v>1.7999999999999999E-2</v>
      </c>
      <c r="G26" s="2">
        <v>2.3E-2</v>
      </c>
      <c r="H26" s="1">
        <f t="shared" si="8"/>
        <v>5.000000000000001E-3</v>
      </c>
      <c r="I26" s="3">
        <f>(G26-F26)/F26</f>
        <v>0.27777777777777785</v>
      </c>
    </row>
    <row r="27" spans="2:9" x14ac:dyDescent="0.25">
      <c r="B27"/>
      <c r="C27" s="11" t="s">
        <v>60</v>
      </c>
      <c r="D27"/>
      <c r="E27" s="7" t="s">
        <v>15</v>
      </c>
      <c r="F27" s="2">
        <v>0.191</v>
      </c>
      <c r="G27" s="2">
        <v>0.191</v>
      </c>
      <c r="H27" s="1">
        <f t="shared" si="8"/>
        <v>0</v>
      </c>
      <c r="I27" s="3">
        <f>(G27-F27)/F27</f>
        <v>0</v>
      </c>
    </row>
    <row r="29" spans="2:9" x14ac:dyDescent="0.25">
      <c r="B29"/>
      <c r="D29" s="11"/>
      <c r="F29" s="2"/>
      <c r="G29" s="2"/>
      <c r="H29" s="2"/>
      <c r="I29" s="3"/>
    </row>
  </sheetData>
  <mergeCells count="2">
    <mergeCell ref="B1:I1"/>
    <mergeCell ref="B3:D3"/>
  </mergeCells>
  <pageMargins left="0.75" right="0.75" top="1" bottom="1" header="0.5" footer="0.5"/>
  <pageSetup scale="72" fitToHeight="3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90340-C721-4CE5-B9CD-E7757B69A36F}">
  <dimension ref="B1:I143"/>
  <sheetViews>
    <sheetView zoomScale="85" zoomScaleNormal="85" workbookViewId="0">
      <selection activeCell="G6" sqref="G6:G140"/>
    </sheetView>
  </sheetViews>
  <sheetFormatPr defaultColWidth="8.88671875" defaultRowHeight="13.8" x14ac:dyDescent="0.25"/>
  <cols>
    <col min="1" max="1" width="2.6640625" customWidth="1"/>
    <col min="2" max="2" width="2.88671875" style="6" customWidth="1"/>
    <col min="3" max="3" width="2.44140625" style="6" customWidth="1"/>
    <col min="4" max="4" width="49.33203125" style="6" customWidth="1"/>
    <col min="5" max="5" width="12.44140625" style="7" customWidth="1"/>
    <col min="6" max="8" width="16.44140625" style="8" customWidth="1"/>
    <col min="9" max="9" width="16.44140625" style="6" customWidth="1"/>
    <col min="10" max="258" width="11.44140625" customWidth="1"/>
  </cols>
  <sheetData>
    <row r="1" spans="2:9" x14ac:dyDescent="0.25">
      <c r="B1" s="50" t="s">
        <v>33</v>
      </c>
      <c r="C1" s="50"/>
      <c r="D1" s="50"/>
      <c r="E1" s="50"/>
      <c r="F1" s="50"/>
      <c r="G1" s="50"/>
      <c r="H1" s="50"/>
      <c r="I1" s="50"/>
    </row>
    <row r="3" spans="2:9" ht="27.6" x14ac:dyDescent="0.25">
      <c r="B3" s="51" t="s">
        <v>4</v>
      </c>
      <c r="C3" s="51"/>
      <c r="D3" s="51"/>
      <c r="E3" s="13" t="s">
        <v>5</v>
      </c>
      <c r="F3" s="9" t="s">
        <v>6</v>
      </c>
      <c r="G3" s="9" t="s">
        <v>7</v>
      </c>
      <c r="H3" s="10" t="s">
        <v>66</v>
      </c>
      <c r="I3" s="10" t="s">
        <v>48</v>
      </c>
    </row>
    <row r="4" spans="2:9" x14ac:dyDescent="0.25">
      <c r="B4" s="11" t="s">
        <v>90</v>
      </c>
      <c r="C4" s="11"/>
      <c r="E4" s="5"/>
    </row>
    <row r="5" spans="2:9" x14ac:dyDescent="0.25">
      <c r="C5" s="11" t="s">
        <v>8</v>
      </c>
      <c r="E5" s="5"/>
    </row>
    <row r="6" spans="2:9" x14ac:dyDescent="0.25">
      <c r="D6" s="11" t="s">
        <v>9</v>
      </c>
      <c r="E6" s="5" t="s">
        <v>10</v>
      </c>
      <c r="F6" s="1">
        <v>0.122</v>
      </c>
      <c r="G6" s="1">
        <v>0.122</v>
      </c>
      <c r="H6" s="1">
        <f>G6-F6</f>
        <v>0</v>
      </c>
      <c r="I6" s="3">
        <f>(G6-F6)/F6</f>
        <v>0</v>
      </c>
    </row>
    <row r="7" spans="2:9" x14ac:dyDescent="0.25">
      <c r="D7" s="11" t="s">
        <v>11</v>
      </c>
      <c r="E7" s="5" t="s">
        <v>10</v>
      </c>
      <c r="F7" s="1">
        <v>0.18</v>
      </c>
      <c r="G7" s="1">
        <v>0.18</v>
      </c>
      <c r="H7" s="1">
        <f t="shared" ref="H7:H9" si="0">G7-F7</f>
        <v>0</v>
      </c>
      <c r="I7" s="3">
        <f t="shared" ref="I7:I65" si="1">(G7-F7)/F7</f>
        <v>0</v>
      </c>
    </row>
    <row r="8" spans="2:9" x14ac:dyDescent="0.25">
      <c r="D8" s="4" t="s">
        <v>39</v>
      </c>
      <c r="E8" s="5" t="s">
        <v>10</v>
      </c>
      <c r="F8" s="1">
        <v>0.192</v>
      </c>
      <c r="G8" s="1">
        <v>0.192</v>
      </c>
      <c r="H8" s="1">
        <f t="shared" si="0"/>
        <v>0</v>
      </c>
      <c r="I8" s="3">
        <f t="shared" si="1"/>
        <v>0</v>
      </c>
    </row>
    <row r="9" spans="2:9" x14ac:dyDescent="0.25">
      <c r="D9" s="11" t="s">
        <v>35</v>
      </c>
      <c r="E9" s="5" t="s">
        <v>10</v>
      </c>
      <c r="F9" s="1">
        <v>0.3</v>
      </c>
      <c r="G9" s="1">
        <v>0.3</v>
      </c>
      <c r="H9" s="1">
        <f t="shared" si="0"/>
        <v>0</v>
      </c>
      <c r="I9" s="3">
        <f t="shared" si="1"/>
        <v>0</v>
      </c>
    </row>
    <row r="10" spans="2:9" x14ac:dyDescent="0.25">
      <c r="C10" s="11" t="s">
        <v>12</v>
      </c>
      <c r="E10" s="5"/>
      <c r="I10" s="3"/>
    </row>
    <row r="11" spans="2:9" x14ac:dyDescent="0.25">
      <c r="D11" s="11" t="s">
        <v>9</v>
      </c>
      <c r="E11" s="5" t="s">
        <v>10</v>
      </c>
      <c r="F11" s="1">
        <v>9.1999999999999998E-2</v>
      </c>
      <c r="G11" s="1">
        <v>9.1999999999999998E-2</v>
      </c>
      <c r="H11" s="1">
        <f t="shared" ref="H11:H14" si="2">G11-F11</f>
        <v>0</v>
      </c>
      <c r="I11" s="3">
        <f t="shared" si="1"/>
        <v>0</v>
      </c>
    </row>
    <row r="12" spans="2:9" x14ac:dyDescent="0.25">
      <c r="D12" s="11" t="s">
        <v>11</v>
      </c>
      <c r="E12" s="5" t="s">
        <v>10</v>
      </c>
      <c r="F12" s="1">
        <v>0.13500000000000001</v>
      </c>
      <c r="G12" s="1">
        <v>0.13500000000000001</v>
      </c>
      <c r="H12" s="1">
        <f t="shared" si="2"/>
        <v>0</v>
      </c>
      <c r="I12" s="3">
        <f t="shared" si="1"/>
        <v>0</v>
      </c>
    </row>
    <row r="13" spans="2:9" x14ac:dyDescent="0.25">
      <c r="D13" s="11" t="s">
        <v>39</v>
      </c>
      <c r="E13" s="5" t="s">
        <v>10</v>
      </c>
      <c r="F13" s="1">
        <v>0.14399999999999999</v>
      </c>
      <c r="G13" s="1">
        <v>0.14399999999999999</v>
      </c>
      <c r="H13" s="1">
        <f t="shared" si="2"/>
        <v>0</v>
      </c>
      <c r="I13" s="3">
        <f t="shared" si="1"/>
        <v>0</v>
      </c>
    </row>
    <row r="14" spans="2:9" x14ac:dyDescent="0.25">
      <c r="D14" s="11" t="s">
        <v>35</v>
      </c>
      <c r="E14" s="5" t="s">
        <v>10</v>
      </c>
      <c r="F14" s="1">
        <v>0.20499999999999999</v>
      </c>
      <c r="G14" s="1">
        <v>0.20499999999999999</v>
      </c>
      <c r="H14" s="1">
        <f t="shared" si="2"/>
        <v>0</v>
      </c>
      <c r="I14" s="3">
        <f t="shared" si="1"/>
        <v>0</v>
      </c>
    </row>
    <row r="15" spans="2:9" x14ac:dyDescent="0.25">
      <c r="B15" s="6" t="s">
        <v>13</v>
      </c>
      <c r="D15" s="11"/>
      <c r="E15" s="5"/>
      <c r="I15" s="3"/>
    </row>
    <row r="16" spans="2:9" x14ac:dyDescent="0.25">
      <c r="C16" s="11" t="s">
        <v>8</v>
      </c>
      <c r="E16" s="5"/>
      <c r="I16" s="3"/>
    </row>
    <row r="17" spans="2:9" x14ac:dyDescent="0.25">
      <c r="D17" s="11" t="s">
        <v>9</v>
      </c>
      <c r="E17" s="5" t="s">
        <v>10</v>
      </c>
      <c r="F17" s="1">
        <v>9.1999999999999998E-2</v>
      </c>
      <c r="G17" s="1">
        <v>9.1999999999999998E-2</v>
      </c>
      <c r="H17" s="1">
        <f t="shared" ref="H17:H20" si="3">G17-F17</f>
        <v>0</v>
      </c>
      <c r="I17" s="3">
        <f t="shared" si="1"/>
        <v>0</v>
      </c>
    </row>
    <row r="18" spans="2:9" x14ac:dyDescent="0.25">
      <c r="D18" s="11" t="s">
        <v>11</v>
      </c>
      <c r="E18" s="5" t="s">
        <v>10</v>
      </c>
      <c r="F18" s="1">
        <v>0.13500000000000001</v>
      </c>
      <c r="G18" s="1">
        <v>0.13500000000000001</v>
      </c>
      <c r="H18" s="1">
        <f t="shared" si="3"/>
        <v>0</v>
      </c>
      <c r="I18" s="3">
        <f t="shared" si="1"/>
        <v>0</v>
      </c>
    </row>
    <row r="19" spans="2:9" x14ac:dyDescent="0.25">
      <c r="D19" s="11" t="s">
        <v>39</v>
      </c>
      <c r="E19" s="5" t="s">
        <v>10</v>
      </c>
      <c r="F19" s="1">
        <v>0.14399999999999999</v>
      </c>
      <c r="G19" s="1">
        <v>0.14399999999999999</v>
      </c>
      <c r="H19" s="1">
        <f t="shared" si="3"/>
        <v>0</v>
      </c>
      <c r="I19" s="3">
        <f t="shared" si="1"/>
        <v>0</v>
      </c>
    </row>
    <row r="20" spans="2:9" x14ac:dyDescent="0.25">
      <c r="D20" s="11" t="s">
        <v>35</v>
      </c>
      <c r="E20" s="5" t="s">
        <v>10</v>
      </c>
      <c r="F20" s="1">
        <v>0.22500000000000001</v>
      </c>
      <c r="G20" s="1">
        <v>0.22500000000000001</v>
      </c>
      <c r="H20" s="1">
        <f t="shared" si="3"/>
        <v>0</v>
      </c>
      <c r="I20" s="3">
        <f t="shared" si="1"/>
        <v>0</v>
      </c>
    </row>
    <row r="21" spans="2:9" x14ac:dyDescent="0.25">
      <c r="B21" s="11" t="s">
        <v>14</v>
      </c>
      <c r="C21" s="11"/>
      <c r="E21" s="5"/>
      <c r="I21" s="3"/>
    </row>
    <row r="22" spans="2:9" x14ac:dyDescent="0.25">
      <c r="C22" s="4" t="s">
        <v>37</v>
      </c>
      <c r="E22" s="5"/>
      <c r="I22" s="3"/>
    </row>
    <row r="23" spans="2:9" x14ac:dyDescent="0.25">
      <c r="B23"/>
      <c r="D23" s="4" t="s">
        <v>55</v>
      </c>
      <c r="E23" s="5" t="s">
        <v>15</v>
      </c>
      <c r="F23" s="1">
        <v>0.995</v>
      </c>
      <c r="G23" s="1">
        <v>1.1060000000000001</v>
      </c>
      <c r="H23" s="1">
        <f t="shared" ref="H23:H27" si="4">G23-F23</f>
        <v>0.1110000000000001</v>
      </c>
      <c r="I23" s="3">
        <f t="shared" si="1"/>
        <v>0.11155778894472372</v>
      </c>
    </row>
    <row r="24" spans="2:9" x14ac:dyDescent="0.25">
      <c r="B24"/>
      <c r="D24" s="11" t="s">
        <v>56</v>
      </c>
      <c r="E24" s="5" t="s">
        <v>15</v>
      </c>
      <c r="F24" s="1">
        <v>0.76300000000000001</v>
      </c>
      <c r="G24" s="1">
        <v>0.84199999999999997</v>
      </c>
      <c r="H24" s="1">
        <f t="shared" si="4"/>
        <v>7.8999999999999959E-2</v>
      </c>
      <c r="I24" s="3">
        <f t="shared" si="1"/>
        <v>0.10353866317169064</v>
      </c>
    </row>
    <row r="25" spans="2:9" x14ac:dyDescent="0.25">
      <c r="B25"/>
      <c r="D25" s="11" t="s">
        <v>57</v>
      </c>
      <c r="E25" s="5" t="s">
        <v>15</v>
      </c>
      <c r="F25" s="1">
        <v>0.995</v>
      </c>
      <c r="G25" s="1">
        <v>1.1060000000000001</v>
      </c>
      <c r="H25" s="1">
        <f t="shared" si="4"/>
        <v>0.1110000000000001</v>
      </c>
      <c r="I25" s="3">
        <f t="shared" si="1"/>
        <v>0.11155778894472372</v>
      </c>
    </row>
    <row r="26" spans="2:9" x14ac:dyDescent="0.25">
      <c r="B26"/>
      <c r="D26" s="11" t="s">
        <v>58</v>
      </c>
      <c r="E26" s="5" t="s">
        <v>15</v>
      </c>
      <c r="F26" s="1">
        <v>0.7</v>
      </c>
      <c r="G26" s="1">
        <v>0.77</v>
      </c>
      <c r="H26" s="1">
        <f t="shared" si="4"/>
        <v>7.0000000000000062E-2</v>
      </c>
      <c r="I26" s="3">
        <f t="shared" si="1"/>
        <v>0.10000000000000009</v>
      </c>
    </row>
    <row r="27" spans="2:9" x14ac:dyDescent="0.25">
      <c r="B27"/>
      <c r="D27" s="11" t="s">
        <v>59</v>
      </c>
      <c r="E27" s="5" t="s">
        <v>15</v>
      </c>
      <c r="F27" s="1">
        <v>0.36799999999999999</v>
      </c>
      <c r="G27" s="1">
        <v>0.39300000000000002</v>
      </c>
      <c r="H27" s="1">
        <f t="shared" si="4"/>
        <v>2.5000000000000022E-2</v>
      </c>
      <c r="I27" s="3">
        <f t="shared" si="1"/>
        <v>6.7934782608695718E-2</v>
      </c>
    </row>
    <row r="28" spans="2:9" x14ac:dyDescent="0.25">
      <c r="B28"/>
      <c r="C28" s="4" t="s">
        <v>38</v>
      </c>
      <c r="E28" s="5"/>
      <c r="I28" s="3"/>
    </row>
    <row r="29" spans="2:9" x14ac:dyDescent="0.25">
      <c r="B29"/>
      <c r="D29" s="4" t="s">
        <v>55</v>
      </c>
      <c r="E29" s="5" t="s">
        <v>15</v>
      </c>
      <c r="F29" s="1">
        <v>0.876</v>
      </c>
      <c r="G29" s="1">
        <v>0.98</v>
      </c>
      <c r="H29" s="1">
        <f t="shared" ref="H29:H33" si="5">G29-F29</f>
        <v>0.10399999999999998</v>
      </c>
      <c r="I29" s="3">
        <f t="shared" si="1"/>
        <v>0.11872146118721459</v>
      </c>
    </row>
    <row r="30" spans="2:9" x14ac:dyDescent="0.25">
      <c r="B30"/>
      <c r="D30" s="11" t="s">
        <v>56</v>
      </c>
      <c r="E30" s="5" t="s">
        <v>15</v>
      </c>
      <c r="F30" s="1">
        <v>0.68300000000000005</v>
      </c>
      <c r="G30" s="1">
        <v>0.76100000000000001</v>
      </c>
      <c r="H30" s="1">
        <f t="shared" si="5"/>
        <v>7.7999999999999958E-2</v>
      </c>
      <c r="I30" s="3">
        <f t="shared" si="1"/>
        <v>0.11420204978038061</v>
      </c>
    </row>
    <row r="31" spans="2:9" x14ac:dyDescent="0.25">
      <c r="B31"/>
      <c r="D31" s="11" t="s">
        <v>57</v>
      </c>
      <c r="E31" s="5" t="s">
        <v>15</v>
      </c>
      <c r="F31" s="1">
        <v>0.87</v>
      </c>
      <c r="G31" s="1">
        <v>0.97499999999999998</v>
      </c>
      <c r="H31" s="1">
        <f t="shared" si="5"/>
        <v>0.10499999999999998</v>
      </c>
      <c r="I31" s="3">
        <f t="shared" si="1"/>
        <v>0.12068965517241377</v>
      </c>
    </row>
    <row r="32" spans="2:9" x14ac:dyDescent="0.25">
      <c r="B32"/>
      <c r="D32" s="11" t="s">
        <v>58</v>
      </c>
      <c r="E32" s="5" t="s">
        <v>15</v>
      </c>
      <c r="F32" s="1">
        <v>0.63600000000000001</v>
      </c>
      <c r="G32" s="1">
        <v>0.70599999999999996</v>
      </c>
      <c r="H32" s="1">
        <f t="shared" si="5"/>
        <v>6.9999999999999951E-2</v>
      </c>
      <c r="I32" s="3">
        <f t="shared" si="1"/>
        <v>0.11006289308176093</v>
      </c>
    </row>
    <row r="33" spans="2:9" x14ac:dyDescent="0.25">
      <c r="B33"/>
      <c r="D33" s="11" t="s">
        <v>59</v>
      </c>
      <c r="E33" s="5" t="s">
        <v>15</v>
      </c>
      <c r="F33" s="1">
        <v>0.34899999999999998</v>
      </c>
      <c r="G33" s="1">
        <v>0.374</v>
      </c>
      <c r="H33" s="1">
        <f t="shared" si="5"/>
        <v>2.5000000000000022E-2</v>
      </c>
      <c r="I33" s="3">
        <f t="shared" si="1"/>
        <v>7.1633237822349635E-2</v>
      </c>
    </row>
    <row r="34" spans="2:9" x14ac:dyDescent="0.25">
      <c r="B34"/>
      <c r="C34" s="11" t="s">
        <v>16</v>
      </c>
      <c r="E34" s="5"/>
      <c r="I34" s="3"/>
    </row>
    <row r="35" spans="2:9" x14ac:dyDescent="0.25">
      <c r="B35"/>
      <c r="D35" s="4" t="s">
        <v>55</v>
      </c>
      <c r="E35" s="5" t="s">
        <v>15</v>
      </c>
      <c r="F35" s="1">
        <v>0.82199999999999995</v>
      </c>
      <c r="G35" s="1">
        <v>0.92200000000000004</v>
      </c>
      <c r="H35" s="1">
        <f t="shared" ref="H35:H39" si="6">G35-F35</f>
        <v>0.10000000000000009</v>
      </c>
      <c r="I35" s="3">
        <f t="shared" si="1"/>
        <v>0.12165450121654513</v>
      </c>
    </row>
    <row r="36" spans="2:9" x14ac:dyDescent="0.25">
      <c r="B36"/>
      <c r="D36" s="11" t="s">
        <v>56</v>
      </c>
      <c r="E36" s="5" t="s">
        <v>15</v>
      </c>
      <c r="F36" s="1">
        <v>0.63400000000000001</v>
      </c>
      <c r="G36" s="1">
        <v>0.70199999999999996</v>
      </c>
      <c r="H36" s="1">
        <f t="shared" si="6"/>
        <v>6.7999999999999949E-2</v>
      </c>
      <c r="I36" s="3">
        <f t="shared" si="1"/>
        <v>0.10725552050473178</v>
      </c>
    </row>
    <row r="37" spans="2:9" x14ac:dyDescent="0.25">
      <c r="B37"/>
      <c r="D37" s="11" t="s">
        <v>57</v>
      </c>
      <c r="E37" s="5" t="s">
        <v>15</v>
      </c>
      <c r="F37" s="1">
        <v>0.82199999999999995</v>
      </c>
      <c r="G37" s="1">
        <v>0.92200000000000004</v>
      </c>
      <c r="H37" s="1">
        <f t="shared" si="6"/>
        <v>0.10000000000000009</v>
      </c>
      <c r="I37" s="3">
        <f t="shared" si="1"/>
        <v>0.12165450121654513</v>
      </c>
    </row>
    <row r="38" spans="2:9" x14ac:dyDescent="0.25">
      <c r="B38"/>
      <c r="D38" s="11" t="s">
        <v>58</v>
      </c>
      <c r="E38" s="5" t="s">
        <v>15</v>
      </c>
      <c r="F38" s="1">
        <v>0.59599999999999997</v>
      </c>
      <c r="G38" s="1">
        <v>0.65700000000000003</v>
      </c>
      <c r="H38" s="1">
        <f t="shared" si="6"/>
        <v>6.1000000000000054E-2</v>
      </c>
      <c r="I38" s="3">
        <f t="shared" si="1"/>
        <v>0.10234899328859071</v>
      </c>
    </row>
    <row r="39" spans="2:9" x14ac:dyDescent="0.25">
      <c r="D39" s="11" t="s">
        <v>59</v>
      </c>
      <c r="E39" s="5" t="s">
        <v>15</v>
      </c>
      <c r="F39" s="1">
        <v>0.34300000000000003</v>
      </c>
      <c r="G39" s="1">
        <v>0.36599999999999999</v>
      </c>
      <c r="H39" s="1">
        <f t="shared" si="6"/>
        <v>2.2999999999999965E-2</v>
      </c>
      <c r="I39" s="3">
        <f t="shared" si="1"/>
        <v>6.7055393586005721E-2</v>
      </c>
    </row>
    <row r="40" spans="2:9" x14ac:dyDescent="0.25">
      <c r="C40" s="11" t="s">
        <v>17</v>
      </c>
      <c r="E40" s="5"/>
      <c r="I40" s="3"/>
    </row>
    <row r="41" spans="2:9" x14ac:dyDescent="0.25">
      <c r="D41" s="4" t="s">
        <v>55</v>
      </c>
      <c r="E41" s="5" t="s">
        <v>15</v>
      </c>
      <c r="F41" s="1">
        <v>0.72299999999999998</v>
      </c>
      <c r="G41" s="1">
        <v>0.81599999999999995</v>
      </c>
      <c r="H41" s="1">
        <f t="shared" ref="H41:H45" si="7">G41-F41</f>
        <v>9.2999999999999972E-2</v>
      </c>
      <c r="I41" s="3">
        <f t="shared" si="1"/>
        <v>0.12863070539419083</v>
      </c>
    </row>
    <row r="42" spans="2:9" x14ac:dyDescent="0.25">
      <c r="D42" s="11" t="s">
        <v>56</v>
      </c>
      <c r="E42" s="5" t="s">
        <v>15</v>
      </c>
      <c r="F42" s="1">
        <v>0.48499999999999999</v>
      </c>
      <c r="G42" s="1">
        <v>0.55300000000000005</v>
      </c>
      <c r="H42" s="1">
        <f t="shared" si="7"/>
        <v>6.800000000000006E-2</v>
      </c>
      <c r="I42" s="3">
        <f t="shared" si="1"/>
        <v>0.14020618556701045</v>
      </c>
    </row>
    <row r="43" spans="2:9" x14ac:dyDescent="0.25">
      <c r="D43" s="11" t="s">
        <v>57</v>
      </c>
      <c r="E43" s="5" t="s">
        <v>15</v>
      </c>
      <c r="F43" s="1">
        <v>0.72099999999999997</v>
      </c>
      <c r="G43" s="1">
        <v>0.81399999999999995</v>
      </c>
      <c r="H43" s="1">
        <f t="shared" si="7"/>
        <v>9.2999999999999972E-2</v>
      </c>
      <c r="I43" s="3">
        <f t="shared" si="1"/>
        <v>0.12898751733703187</v>
      </c>
    </row>
    <row r="44" spans="2:9" x14ac:dyDescent="0.25">
      <c r="D44" s="11" t="s">
        <v>58</v>
      </c>
      <c r="E44" s="5" t="s">
        <v>15</v>
      </c>
      <c r="F44" s="1">
        <v>0.46500000000000002</v>
      </c>
      <c r="G44" s="1">
        <v>0.52600000000000002</v>
      </c>
      <c r="H44" s="1">
        <f t="shared" si="7"/>
        <v>6.0999999999999999E-2</v>
      </c>
      <c r="I44" s="3">
        <f t="shared" si="1"/>
        <v>0.13118279569892471</v>
      </c>
    </row>
    <row r="45" spans="2:9" x14ac:dyDescent="0.25">
      <c r="D45" s="11" t="s">
        <v>59</v>
      </c>
      <c r="E45" s="5" t="s">
        <v>15</v>
      </c>
      <c r="F45" s="1">
        <v>0.31900000000000001</v>
      </c>
      <c r="G45" s="1">
        <v>0.34200000000000003</v>
      </c>
      <c r="H45" s="1">
        <f t="shared" si="7"/>
        <v>2.300000000000002E-2</v>
      </c>
      <c r="I45" s="3">
        <f t="shared" si="1"/>
        <v>7.2100313479623881E-2</v>
      </c>
    </row>
    <row r="46" spans="2:9" x14ac:dyDescent="0.25">
      <c r="C46" s="11" t="s">
        <v>18</v>
      </c>
      <c r="E46" s="5"/>
      <c r="I46" s="3"/>
    </row>
    <row r="47" spans="2:9" x14ac:dyDescent="0.25">
      <c r="D47" s="11" t="s">
        <v>2</v>
      </c>
      <c r="E47" s="5" t="s">
        <v>15</v>
      </c>
      <c r="F47" s="1">
        <v>0.26400000000000001</v>
      </c>
      <c r="G47" s="1">
        <v>0.28899999999999998</v>
      </c>
      <c r="H47" s="1">
        <f t="shared" ref="H47:H51" si="8">G47-F47</f>
        <v>2.4999999999999967E-2</v>
      </c>
      <c r="I47" s="3">
        <f t="shared" si="1"/>
        <v>9.4696969696969571E-2</v>
      </c>
    </row>
    <row r="48" spans="2:9" x14ac:dyDescent="0.25">
      <c r="D48" s="11" t="s">
        <v>19</v>
      </c>
      <c r="E48" s="5" t="s">
        <v>15</v>
      </c>
      <c r="F48" s="1">
        <v>0.23</v>
      </c>
      <c r="G48" s="1">
        <v>0.248</v>
      </c>
      <c r="H48" s="1">
        <f t="shared" si="8"/>
        <v>1.7999999999999988E-2</v>
      </c>
      <c r="I48" s="3">
        <f t="shared" si="1"/>
        <v>7.8260869565217342E-2</v>
      </c>
    </row>
    <row r="49" spans="2:9" x14ac:dyDescent="0.25">
      <c r="D49" s="11" t="s">
        <v>3</v>
      </c>
      <c r="E49" s="5" t="s">
        <v>15</v>
      </c>
      <c r="F49" s="1">
        <v>0.19400000000000001</v>
      </c>
      <c r="G49" s="1">
        <v>0.20499999999999999</v>
      </c>
      <c r="H49" s="1">
        <f t="shared" si="8"/>
        <v>1.0999999999999982E-2</v>
      </c>
      <c r="I49" s="3">
        <f t="shared" si="1"/>
        <v>5.6701030927834954E-2</v>
      </c>
    </row>
    <row r="50" spans="2:9" x14ac:dyDescent="0.25">
      <c r="D50" s="11" t="s">
        <v>20</v>
      </c>
      <c r="E50" s="5" t="s">
        <v>15</v>
      </c>
      <c r="F50" s="1">
        <v>0.22600000000000001</v>
      </c>
      <c r="G50" s="1">
        <v>0.23200000000000001</v>
      </c>
      <c r="H50" s="1">
        <f t="shared" si="8"/>
        <v>6.0000000000000053E-3</v>
      </c>
      <c r="I50" s="3">
        <f t="shared" si="1"/>
        <v>2.6548672566371705E-2</v>
      </c>
    </row>
    <row r="51" spans="2:9" x14ac:dyDescent="0.25">
      <c r="C51" s="11" t="s">
        <v>34</v>
      </c>
      <c r="E51" s="5" t="s">
        <v>21</v>
      </c>
      <c r="F51" s="1">
        <v>-0.112</v>
      </c>
      <c r="G51" s="1">
        <v>-0.112</v>
      </c>
      <c r="H51" s="1">
        <f t="shared" si="8"/>
        <v>0</v>
      </c>
      <c r="I51" s="3">
        <f t="shared" si="1"/>
        <v>0</v>
      </c>
    </row>
    <row r="52" spans="2:9" x14ac:dyDescent="0.25">
      <c r="B52" s="11" t="s">
        <v>22</v>
      </c>
      <c r="E52" s="5"/>
      <c r="I52" s="3"/>
    </row>
    <row r="53" spans="2:9" x14ac:dyDescent="0.25">
      <c r="C53" s="4" t="s">
        <v>61</v>
      </c>
      <c r="E53" s="5"/>
      <c r="I53" s="3"/>
    </row>
    <row r="54" spans="2:9" x14ac:dyDescent="0.25">
      <c r="B54"/>
      <c r="D54" s="4" t="s">
        <v>50</v>
      </c>
      <c r="E54" s="5" t="s">
        <v>23</v>
      </c>
      <c r="F54" s="1">
        <v>0.26400000000000001</v>
      </c>
      <c r="G54" s="1">
        <v>0.26400000000000001</v>
      </c>
      <c r="H54" s="1">
        <f t="shared" ref="H54:H59" si="9">G54-F54</f>
        <v>0</v>
      </c>
      <c r="I54" s="3">
        <f t="shared" si="1"/>
        <v>0</v>
      </c>
    </row>
    <row r="55" spans="2:9" x14ac:dyDescent="0.25">
      <c r="B55"/>
      <c r="D55" s="4" t="s">
        <v>51</v>
      </c>
      <c r="E55" s="5" t="s">
        <v>23</v>
      </c>
      <c r="F55" s="1">
        <v>0.81399999999999995</v>
      </c>
      <c r="G55" s="1">
        <v>0.81399999999999995</v>
      </c>
      <c r="H55" s="1">
        <f t="shared" si="9"/>
        <v>0</v>
      </c>
      <c r="I55" s="3">
        <f t="shared" si="1"/>
        <v>0</v>
      </c>
    </row>
    <row r="56" spans="2:9" x14ac:dyDescent="0.25">
      <c r="B56"/>
      <c r="D56" s="11" t="s">
        <v>52</v>
      </c>
      <c r="E56" s="5" t="s">
        <v>23</v>
      </c>
      <c r="F56" s="1">
        <v>0.92500000000000004</v>
      </c>
      <c r="G56" s="1">
        <v>0.92500000000000004</v>
      </c>
      <c r="H56" s="1">
        <f t="shared" si="9"/>
        <v>0</v>
      </c>
      <c r="I56" s="3">
        <f t="shared" si="1"/>
        <v>0</v>
      </c>
    </row>
    <row r="57" spans="2:9" x14ac:dyDescent="0.25">
      <c r="B57"/>
      <c r="D57" s="11" t="s">
        <v>24</v>
      </c>
      <c r="E57" s="5" t="s">
        <v>23</v>
      </c>
      <c r="F57" s="1">
        <v>0.97099999999999997</v>
      </c>
      <c r="G57" s="1">
        <v>0.97099999999999997</v>
      </c>
      <c r="H57" s="1">
        <f t="shared" si="9"/>
        <v>0</v>
      </c>
      <c r="I57" s="3">
        <f t="shared" si="1"/>
        <v>0</v>
      </c>
    </row>
    <row r="58" spans="2:9" x14ac:dyDescent="0.25">
      <c r="B58"/>
      <c r="D58" s="11" t="s">
        <v>47</v>
      </c>
      <c r="E58" s="5" t="s">
        <v>23</v>
      </c>
      <c r="F58" s="1">
        <v>1.264</v>
      </c>
      <c r="G58" s="1">
        <v>1.264</v>
      </c>
      <c r="H58" s="1">
        <f t="shared" si="9"/>
        <v>0</v>
      </c>
      <c r="I58" s="3">
        <f t="shared" si="1"/>
        <v>0</v>
      </c>
    </row>
    <row r="59" spans="2:9" x14ac:dyDescent="0.25">
      <c r="B59"/>
      <c r="D59" s="11" t="s">
        <v>20</v>
      </c>
      <c r="E59" s="5" t="s">
        <v>23</v>
      </c>
      <c r="F59" s="1">
        <v>0.85199999999999998</v>
      </c>
      <c r="G59" s="1">
        <v>0.85199999999999998</v>
      </c>
      <c r="H59" s="1">
        <f t="shared" si="9"/>
        <v>0</v>
      </c>
      <c r="I59" s="3">
        <f t="shared" si="1"/>
        <v>0</v>
      </c>
    </row>
    <row r="60" spans="2:9" x14ac:dyDescent="0.25">
      <c r="B60"/>
      <c r="C60" s="4" t="s">
        <v>62</v>
      </c>
      <c r="E60" s="5"/>
      <c r="I60" s="3"/>
    </row>
    <row r="61" spans="2:9" x14ac:dyDescent="0.25">
      <c r="B61"/>
      <c r="D61" s="4" t="s">
        <v>51</v>
      </c>
      <c r="E61" s="5" t="s">
        <v>23</v>
      </c>
      <c r="F61" s="1">
        <v>0.501</v>
      </c>
      <c r="G61" s="1">
        <v>0.501</v>
      </c>
      <c r="H61" s="1">
        <f t="shared" ref="H61:H65" si="10">G61-F61</f>
        <v>0</v>
      </c>
      <c r="I61" s="3">
        <f t="shared" si="1"/>
        <v>0</v>
      </c>
    </row>
    <row r="62" spans="2:9" x14ac:dyDescent="0.25">
      <c r="B62"/>
      <c r="D62" s="11" t="s">
        <v>52</v>
      </c>
      <c r="E62" s="5" t="s">
        <v>23</v>
      </c>
      <c r="F62" s="1">
        <v>0.622</v>
      </c>
      <c r="G62" s="1">
        <v>0.622</v>
      </c>
      <c r="H62" s="1">
        <f t="shared" si="10"/>
        <v>0</v>
      </c>
      <c r="I62" s="3">
        <f t="shared" si="1"/>
        <v>0</v>
      </c>
    </row>
    <row r="63" spans="2:9" x14ac:dyDescent="0.25">
      <c r="B63"/>
      <c r="D63" s="11" t="s">
        <v>24</v>
      </c>
      <c r="E63" s="5" t="s">
        <v>23</v>
      </c>
      <c r="F63" s="1">
        <v>0.65600000000000003</v>
      </c>
      <c r="G63" s="1">
        <v>0.65600000000000003</v>
      </c>
      <c r="H63" s="1">
        <f t="shared" si="10"/>
        <v>0</v>
      </c>
      <c r="I63" s="3">
        <f t="shared" si="1"/>
        <v>0</v>
      </c>
    </row>
    <row r="64" spans="2:9" x14ac:dyDescent="0.25">
      <c r="B64"/>
      <c r="D64" s="11" t="s">
        <v>47</v>
      </c>
      <c r="E64" s="5" t="s">
        <v>23</v>
      </c>
      <c r="F64" s="1">
        <v>0.998</v>
      </c>
      <c r="G64" s="1">
        <v>0.998</v>
      </c>
      <c r="H64" s="1">
        <f t="shared" si="10"/>
        <v>0</v>
      </c>
      <c r="I64" s="3">
        <f t="shared" si="1"/>
        <v>0</v>
      </c>
    </row>
    <row r="65" spans="2:9" x14ac:dyDescent="0.25">
      <c r="B65"/>
      <c r="D65" s="11" t="s">
        <v>20</v>
      </c>
      <c r="E65" s="5" t="s">
        <v>23</v>
      </c>
      <c r="F65" s="1">
        <v>0.65700000000000003</v>
      </c>
      <c r="G65" s="1">
        <v>0.65700000000000003</v>
      </c>
      <c r="H65" s="1">
        <f t="shared" si="10"/>
        <v>0</v>
      </c>
      <c r="I65" s="3">
        <f t="shared" si="1"/>
        <v>0</v>
      </c>
    </row>
    <row r="66" spans="2:9" x14ac:dyDescent="0.25">
      <c r="B66"/>
      <c r="C66" s="11" t="s">
        <v>63</v>
      </c>
      <c r="E66" s="5"/>
      <c r="I66" s="3"/>
    </row>
    <row r="67" spans="2:9" x14ac:dyDescent="0.25">
      <c r="B67"/>
      <c r="D67" s="11" t="s">
        <v>52</v>
      </c>
      <c r="E67" s="5" t="s">
        <v>23</v>
      </c>
      <c r="F67" s="1">
        <v>0.46200000000000002</v>
      </c>
      <c r="G67" s="1">
        <v>0.46200000000000002</v>
      </c>
      <c r="H67" s="1">
        <f t="shared" ref="H67:H70" si="11">G67-F67</f>
        <v>0</v>
      </c>
      <c r="I67" s="3">
        <f t="shared" ref="I67:I136" si="12">(G67-F67)/F67</f>
        <v>0</v>
      </c>
    </row>
    <row r="68" spans="2:9" x14ac:dyDescent="0.25">
      <c r="D68" s="11" t="s">
        <v>24</v>
      </c>
      <c r="E68" s="5" t="s">
        <v>23</v>
      </c>
      <c r="F68" s="1">
        <v>0.50600000000000001</v>
      </c>
      <c r="G68" s="1">
        <v>0.50600000000000001</v>
      </c>
      <c r="H68" s="1">
        <f t="shared" si="11"/>
        <v>0</v>
      </c>
      <c r="I68" s="3">
        <f t="shared" si="12"/>
        <v>0</v>
      </c>
    </row>
    <row r="69" spans="2:9" x14ac:dyDescent="0.25">
      <c r="D69" s="11" t="s">
        <v>47</v>
      </c>
      <c r="E69" s="5" t="s">
        <v>23</v>
      </c>
      <c r="F69" s="1">
        <v>0.73799999999999999</v>
      </c>
      <c r="G69" s="1">
        <v>0.73799999999999999</v>
      </c>
      <c r="H69" s="1">
        <f t="shared" si="11"/>
        <v>0</v>
      </c>
      <c r="I69" s="3">
        <f t="shared" si="12"/>
        <v>0</v>
      </c>
    </row>
    <row r="70" spans="2:9" x14ac:dyDescent="0.25">
      <c r="D70" s="11" t="s">
        <v>20</v>
      </c>
      <c r="E70" s="5" t="s">
        <v>23</v>
      </c>
      <c r="F70" s="1">
        <v>0.54600000000000004</v>
      </c>
      <c r="G70" s="1">
        <v>0.54600000000000004</v>
      </c>
      <c r="H70" s="1">
        <f t="shared" si="11"/>
        <v>0</v>
      </c>
      <c r="I70" s="3">
        <f t="shared" si="12"/>
        <v>0</v>
      </c>
    </row>
    <row r="71" spans="2:9" x14ac:dyDescent="0.25">
      <c r="C71" s="11" t="s">
        <v>64</v>
      </c>
      <c r="E71" s="5"/>
      <c r="I71" s="3"/>
    </row>
    <row r="72" spans="2:9" x14ac:dyDescent="0.25">
      <c r="D72" s="11" t="s">
        <v>24</v>
      </c>
      <c r="E72" s="5" t="s">
        <v>23</v>
      </c>
      <c r="F72" s="1">
        <v>0.42699999999999999</v>
      </c>
      <c r="G72" s="1">
        <v>0.42699999999999999</v>
      </c>
      <c r="H72" s="1">
        <f t="shared" ref="H72:H74" si="13">G72-F72</f>
        <v>0</v>
      </c>
      <c r="I72" s="3">
        <f t="shared" si="12"/>
        <v>0</v>
      </c>
    </row>
    <row r="73" spans="2:9" x14ac:dyDescent="0.25">
      <c r="D73" s="11" t="s">
        <v>47</v>
      </c>
      <c r="E73" s="5" t="s">
        <v>23</v>
      </c>
      <c r="F73" s="1">
        <v>0.20300000000000001</v>
      </c>
      <c r="G73" s="1">
        <v>0.20300000000000001</v>
      </c>
      <c r="H73" s="1">
        <f t="shared" si="13"/>
        <v>0</v>
      </c>
      <c r="I73" s="3">
        <f t="shared" si="12"/>
        <v>0</v>
      </c>
    </row>
    <row r="74" spans="2:9" x14ac:dyDescent="0.25">
      <c r="D74" s="11" t="s">
        <v>20</v>
      </c>
      <c r="E74" s="5" t="s">
        <v>23</v>
      </c>
      <c r="F74" s="1">
        <v>0.20499999999999999</v>
      </c>
      <c r="G74" s="1">
        <v>0.20499999999999999</v>
      </c>
      <c r="H74" s="1">
        <f t="shared" si="13"/>
        <v>0</v>
      </c>
      <c r="I74" s="3">
        <f t="shared" si="12"/>
        <v>0</v>
      </c>
    </row>
    <row r="75" spans="2:9" x14ac:dyDescent="0.25">
      <c r="C75" s="6" t="s">
        <v>65</v>
      </c>
      <c r="D75" s="11"/>
      <c r="E75" s="5"/>
      <c r="F75" s="1"/>
      <c r="G75" s="1"/>
      <c r="H75" s="1"/>
      <c r="I75" s="3"/>
    </row>
    <row r="76" spans="2:9" x14ac:dyDescent="0.25">
      <c r="D76" s="11" t="s">
        <v>47</v>
      </c>
      <c r="E76" s="5" t="s">
        <v>23</v>
      </c>
      <c r="F76" s="1">
        <v>0.20300000000000001</v>
      </c>
      <c r="G76" s="1">
        <v>0.20300000000000001</v>
      </c>
      <c r="H76" s="1">
        <f t="shared" ref="H76:H77" si="14">G76-F76</f>
        <v>0</v>
      </c>
      <c r="I76" s="3">
        <f t="shared" si="12"/>
        <v>0</v>
      </c>
    </row>
    <row r="77" spans="2:9" x14ac:dyDescent="0.25">
      <c r="D77" s="11" t="s">
        <v>20</v>
      </c>
      <c r="E77" s="5" t="s">
        <v>23</v>
      </c>
      <c r="F77" s="1">
        <v>0.20499999999999999</v>
      </c>
      <c r="G77" s="1">
        <v>0.20499999999999999</v>
      </c>
      <c r="H77" s="1">
        <f t="shared" si="14"/>
        <v>0</v>
      </c>
      <c r="I77" s="3">
        <f t="shared" si="12"/>
        <v>0</v>
      </c>
    </row>
    <row r="78" spans="2:9" x14ac:dyDescent="0.25">
      <c r="B78" s="12" t="s">
        <v>54</v>
      </c>
      <c r="E78" s="5"/>
      <c r="I78" s="3"/>
    </row>
    <row r="79" spans="2:9" x14ac:dyDescent="0.25">
      <c r="C79" s="4" t="s">
        <v>0</v>
      </c>
      <c r="E79" s="5"/>
      <c r="I79" s="3"/>
    </row>
    <row r="80" spans="2:9" x14ac:dyDescent="0.25">
      <c r="D80" s="11" t="s">
        <v>35</v>
      </c>
      <c r="E80" s="5" t="s">
        <v>25</v>
      </c>
      <c r="F80" s="1">
        <v>2.2530000000000001</v>
      </c>
      <c r="G80" s="1">
        <v>2.2530000000000001</v>
      </c>
      <c r="H80" s="1">
        <f>G80-F80</f>
        <v>0</v>
      </c>
      <c r="I80" s="3">
        <f>(G80-F80)/F80</f>
        <v>0</v>
      </c>
    </row>
    <row r="81" spans="2:9" x14ac:dyDescent="0.25">
      <c r="C81" s="4" t="s">
        <v>1</v>
      </c>
      <c r="E81" s="5"/>
      <c r="I81" s="3"/>
    </row>
    <row r="82" spans="2:9" x14ac:dyDescent="0.25">
      <c r="D82" s="11" t="s">
        <v>35</v>
      </c>
      <c r="E82" s="5" t="s">
        <v>25</v>
      </c>
      <c r="F82" s="8">
        <v>4.2140000000000004</v>
      </c>
      <c r="G82" s="8">
        <v>4.2140000000000004</v>
      </c>
      <c r="H82" s="1">
        <f t="shared" ref="H82:H84" si="15">G82-F82</f>
        <v>0</v>
      </c>
      <c r="I82" s="3">
        <f>(G82-F82)/F82</f>
        <v>0</v>
      </c>
    </row>
    <row r="83" spans="2:9" x14ac:dyDescent="0.25">
      <c r="B83"/>
      <c r="D83" s="4" t="s">
        <v>36</v>
      </c>
      <c r="E83" s="5" t="s">
        <v>25</v>
      </c>
      <c r="F83" s="1">
        <v>3.7280000000000002</v>
      </c>
      <c r="G83" s="1">
        <v>3.7280000000000002</v>
      </c>
      <c r="H83" s="1">
        <f t="shared" si="15"/>
        <v>0</v>
      </c>
      <c r="I83" s="3">
        <f>(G83-F83)/F83</f>
        <v>0</v>
      </c>
    </row>
    <row r="84" spans="2:9" x14ac:dyDescent="0.25">
      <c r="B84"/>
      <c r="D84" s="4" t="s">
        <v>40</v>
      </c>
      <c r="E84" s="5" t="s">
        <v>25</v>
      </c>
      <c r="F84" s="1">
        <v>2.121</v>
      </c>
      <c r="G84" s="1">
        <v>2.121</v>
      </c>
      <c r="H84" s="1">
        <f t="shared" si="15"/>
        <v>0</v>
      </c>
      <c r="I84" s="3">
        <f>(G84-F84)/F84</f>
        <v>0</v>
      </c>
    </row>
    <row r="85" spans="2:9" x14ac:dyDescent="0.25">
      <c r="B85"/>
      <c r="C85" s="11" t="s">
        <v>44</v>
      </c>
      <c r="E85" s="5"/>
      <c r="I85" s="3"/>
    </row>
    <row r="86" spans="2:9" x14ac:dyDescent="0.25">
      <c r="B86"/>
      <c r="D86" s="11" t="s">
        <v>35</v>
      </c>
      <c r="E86" s="5" t="s">
        <v>25</v>
      </c>
      <c r="F86" s="8">
        <v>4.1859999999999999</v>
      </c>
      <c r="G86" s="8">
        <v>4.1859999999999999</v>
      </c>
      <c r="H86" s="1">
        <f t="shared" ref="H86:H89" si="16">G86-F86</f>
        <v>0</v>
      </c>
      <c r="I86" s="3">
        <f>(G86-F86)/F86</f>
        <v>0</v>
      </c>
    </row>
    <row r="87" spans="2:9" x14ac:dyDescent="0.25">
      <c r="B87"/>
      <c r="D87" s="4" t="s">
        <v>36</v>
      </c>
      <c r="E87" s="5" t="s">
        <v>25</v>
      </c>
      <c r="F87" s="1">
        <v>3.806</v>
      </c>
      <c r="G87" s="1">
        <v>3.806</v>
      </c>
      <c r="H87" s="1">
        <f t="shared" si="16"/>
        <v>0</v>
      </c>
      <c r="I87" s="3">
        <f>(G87-F87)/F87</f>
        <v>0</v>
      </c>
    </row>
    <row r="88" spans="2:9" x14ac:dyDescent="0.25">
      <c r="B88"/>
      <c r="D88" s="4" t="s">
        <v>40</v>
      </c>
      <c r="E88" s="5" t="s">
        <v>25</v>
      </c>
      <c r="F88" s="1">
        <v>3.6760000000000002</v>
      </c>
      <c r="G88" s="1">
        <v>3.6760000000000002</v>
      </c>
      <c r="H88" s="1">
        <f t="shared" si="16"/>
        <v>0</v>
      </c>
      <c r="I88" s="3">
        <f>(G88-F88)/F88</f>
        <v>0</v>
      </c>
    </row>
    <row r="89" spans="2:9" x14ac:dyDescent="0.25">
      <c r="B89"/>
      <c r="D89" s="11" t="s">
        <v>26</v>
      </c>
      <c r="E89" s="5" t="s">
        <v>25</v>
      </c>
      <c r="F89" s="1">
        <v>1.599</v>
      </c>
      <c r="G89" s="1">
        <v>1.599</v>
      </c>
      <c r="H89" s="1">
        <f t="shared" si="16"/>
        <v>0</v>
      </c>
      <c r="I89" s="3">
        <f>(G89-F89)/F89</f>
        <v>0</v>
      </c>
    </row>
    <row r="90" spans="2:9" x14ac:dyDescent="0.25">
      <c r="B90"/>
      <c r="C90" s="11" t="s">
        <v>45</v>
      </c>
      <c r="E90" s="5"/>
      <c r="I90" s="3"/>
    </row>
    <row r="91" spans="2:9" x14ac:dyDescent="0.25">
      <c r="B91"/>
      <c r="D91" s="11" t="s">
        <v>35</v>
      </c>
      <c r="E91" s="5" t="s">
        <v>25</v>
      </c>
      <c r="F91" s="8">
        <v>5.22</v>
      </c>
      <c r="G91" s="8">
        <v>5.22</v>
      </c>
      <c r="H91" s="1">
        <f t="shared" ref="H91:H95" si="17">G91-F91</f>
        <v>0</v>
      </c>
      <c r="I91" s="3">
        <f>(G91-F91)/F91</f>
        <v>0</v>
      </c>
    </row>
    <row r="92" spans="2:9" x14ac:dyDescent="0.25">
      <c r="B92"/>
      <c r="D92" s="4" t="s">
        <v>36</v>
      </c>
      <c r="E92" s="5" t="s">
        <v>25</v>
      </c>
      <c r="F92" s="1">
        <v>4.6230000000000002</v>
      </c>
      <c r="G92" s="1">
        <v>4.6230000000000002</v>
      </c>
      <c r="H92" s="1">
        <f t="shared" si="17"/>
        <v>0</v>
      </c>
      <c r="I92" s="3">
        <f>(G92-F92)/F92</f>
        <v>0</v>
      </c>
    </row>
    <row r="93" spans="2:9" x14ac:dyDescent="0.25">
      <c r="B93"/>
      <c r="D93" s="4" t="s">
        <v>40</v>
      </c>
      <c r="E93" s="5" t="s">
        <v>25</v>
      </c>
      <c r="F93" s="1">
        <v>4.2910000000000004</v>
      </c>
      <c r="G93" s="1">
        <v>4.2910000000000004</v>
      </c>
      <c r="H93" s="1">
        <f t="shared" si="17"/>
        <v>0</v>
      </c>
      <c r="I93" s="3">
        <f>(G93-F93)/F93</f>
        <v>0</v>
      </c>
    </row>
    <row r="94" spans="2:9" x14ac:dyDescent="0.25">
      <c r="B94"/>
      <c r="D94" s="11" t="s">
        <v>26</v>
      </c>
      <c r="E94" s="5" t="s">
        <v>25</v>
      </c>
      <c r="F94" s="1">
        <v>2.544</v>
      </c>
      <c r="G94" s="1">
        <v>2.544</v>
      </c>
      <c r="H94" s="1">
        <f t="shared" si="17"/>
        <v>0</v>
      </c>
      <c r="I94" s="3">
        <f>(G94-F94)/F94</f>
        <v>0</v>
      </c>
    </row>
    <row r="95" spans="2:9" x14ac:dyDescent="0.25">
      <c r="B95"/>
      <c r="D95" s="11" t="s">
        <v>27</v>
      </c>
      <c r="E95" s="5" t="s">
        <v>25</v>
      </c>
      <c r="F95" s="1">
        <v>1.702</v>
      </c>
      <c r="G95" s="1">
        <v>1.702</v>
      </c>
      <c r="H95" s="1">
        <f t="shared" si="17"/>
        <v>0</v>
      </c>
      <c r="I95" s="3">
        <f>(G95-F95)/F95</f>
        <v>0</v>
      </c>
    </row>
    <row r="96" spans="2:9" x14ac:dyDescent="0.25">
      <c r="B96" s="12" t="s">
        <v>53</v>
      </c>
      <c r="E96" s="5"/>
      <c r="I96" s="3"/>
    </row>
    <row r="97" spans="2:9" x14ac:dyDescent="0.25">
      <c r="C97" s="4" t="s">
        <v>0</v>
      </c>
      <c r="E97" s="5"/>
      <c r="I97" s="3"/>
    </row>
    <row r="98" spans="2:9" x14ac:dyDescent="0.25">
      <c r="D98" s="11" t="s">
        <v>35</v>
      </c>
      <c r="E98" s="5" t="s">
        <v>98</v>
      </c>
      <c r="F98" s="1">
        <v>1.68</v>
      </c>
      <c r="G98" s="1">
        <v>1.68</v>
      </c>
      <c r="H98" s="1">
        <f>G98-F98</f>
        <v>0</v>
      </c>
      <c r="I98" s="3">
        <f t="shared" ref="I98" si="18">(G98-F98)/F98</f>
        <v>0</v>
      </c>
    </row>
    <row r="99" spans="2:9" x14ac:dyDescent="0.25">
      <c r="C99" s="4" t="s">
        <v>1</v>
      </c>
      <c r="E99" s="5"/>
      <c r="I99" s="3"/>
    </row>
    <row r="100" spans="2:9" x14ac:dyDescent="0.25">
      <c r="D100" s="11" t="s">
        <v>35</v>
      </c>
      <c r="E100" s="5" t="s">
        <v>98</v>
      </c>
      <c r="F100" s="8">
        <v>4.0369999999999999</v>
      </c>
      <c r="G100" s="8">
        <v>4.0369999999999999</v>
      </c>
      <c r="H100" s="1">
        <f t="shared" ref="H100:H102" si="19">G100-F100</f>
        <v>0</v>
      </c>
      <c r="I100" s="3">
        <f t="shared" ref="I100:I102" si="20">(G100-F100)/F100</f>
        <v>0</v>
      </c>
    </row>
    <row r="101" spans="2:9" x14ac:dyDescent="0.25">
      <c r="B101"/>
      <c r="D101" s="4" t="s">
        <v>36</v>
      </c>
      <c r="E101" s="5" t="s">
        <v>98</v>
      </c>
      <c r="F101" s="1">
        <v>2.677</v>
      </c>
      <c r="G101" s="1">
        <v>2.677</v>
      </c>
      <c r="H101" s="1">
        <f t="shared" si="19"/>
        <v>0</v>
      </c>
      <c r="I101" s="3">
        <f t="shared" si="20"/>
        <v>0</v>
      </c>
    </row>
    <row r="102" spans="2:9" x14ac:dyDescent="0.25">
      <c r="B102"/>
      <c r="D102" s="4" t="s">
        <v>40</v>
      </c>
      <c r="E102" s="5" t="s">
        <v>98</v>
      </c>
      <c r="F102" s="1">
        <v>1.4890000000000001</v>
      </c>
      <c r="G102" s="1">
        <v>1.4890000000000001</v>
      </c>
      <c r="H102" s="1">
        <f t="shared" si="19"/>
        <v>0</v>
      </c>
      <c r="I102" s="3">
        <f t="shared" si="20"/>
        <v>0</v>
      </c>
    </row>
    <row r="103" spans="2:9" x14ac:dyDescent="0.25">
      <c r="B103"/>
      <c r="C103" s="11" t="s">
        <v>44</v>
      </c>
      <c r="E103" s="5"/>
      <c r="I103" s="3"/>
    </row>
    <row r="104" spans="2:9" x14ac:dyDescent="0.25">
      <c r="B104"/>
      <c r="D104" s="11" t="s">
        <v>35</v>
      </c>
      <c r="E104" s="5" t="s">
        <v>98</v>
      </c>
      <c r="F104" s="8">
        <v>3.9060000000000001</v>
      </c>
      <c r="G104" s="8">
        <v>3.9060000000000001</v>
      </c>
      <c r="H104" s="1">
        <f t="shared" ref="H104:H107" si="21">G104-F104</f>
        <v>0</v>
      </c>
      <c r="I104" s="3">
        <f t="shared" ref="I104:I107" si="22">(G104-F104)/F104</f>
        <v>0</v>
      </c>
    </row>
    <row r="105" spans="2:9" x14ac:dyDescent="0.25">
      <c r="B105"/>
      <c r="D105" s="4" t="s">
        <v>36</v>
      </c>
      <c r="E105" s="5" t="s">
        <v>98</v>
      </c>
      <c r="F105" s="1">
        <v>2.8119999999999998</v>
      </c>
      <c r="G105" s="1">
        <v>2.8119999999999998</v>
      </c>
      <c r="H105" s="1">
        <f t="shared" si="21"/>
        <v>0</v>
      </c>
      <c r="I105" s="3">
        <f t="shared" si="22"/>
        <v>0</v>
      </c>
    </row>
    <row r="106" spans="2:9" x14ac:dyDescent="0.25">
      <c r="B106"/>
      <c r="D106" s="4" t="s">
        <v>40</v>
      </c>
      <c r="E106" s="5" t="s">
        <v>98</v>
      </c>
      <c r="F106" s="1">
        <v>2.7759999999999998</v>
      </c>
      <c r="G106" s="1">
        <v>2.7759999999999998</v>
      </c>
      <c r="H106" s="1">
        <f t="shared" si="21"/>
        <v>0</v>
      </c>
      <c r="I106" s="3">
        <f t="shared" si="22"/>
        <v>0</v>
      </c>
    </row>
    <row r="107" spans="2:9" x14ac:dyDescent="0.25">
      <c r="B107"/>
      <c r="D107" s="11" t="s">
        <v>26</v>
      </c>
      <c r="E107" s="5" t="s">
        <v>98</v>
      </c>
      <c r="F107" s="1">
        <v>1.423</v>
      </c>
      <c r="G107" s="1">
        <v>1.423</v>
      </c>
      <c r="H107" s="1">
        <f t="shared" si="21"/>
        <v>0</v>
      </c>
      <c r="I107" s="3">
        <f t="shared" si="22"/>
        <v>0</v>
      </c>
    </row>
    <row r="108" spans="2:9" x14ac:dyDescent="0.25">
      <c r="B108"/>
      <c r="C108" s="11" t="s">
        <v>45</v>
      </c>
      <c r="E108" s="5"/>
      <c r="I108" s="3"/>
    </row>
    <row r="109" spans="2:9" x14ac:dyDescent="0.25">
      <c r="B109"/>
      <c r="D109" s="11" t="s">
        <v>35</v>
      </c>
      <c r="E109" s="5" t="s">
        <v>98</v>
      </c>
      <c r="F109" s="8">
        <v>4.6870000000000003</v>
      </c>
      <c r="G109" s="8">
        <v>4.6870000000000003</v>
      </c>
      <c r="H109" s="1">
        <f t="shared" ref="H109:H113" si="23">G109-F109</f>
        <v>0</v>
      </c>
      <c r="I109" s="3">
        <f t="shared" ref="I109:I113" si="24">(G109-F109)/F109</f>
        <v>0</v>
      </c>
    </row>
    <row r="110" spans="2:9" x14ac:dyDescent="0.25">
      <c r="B110"/>
      <c r="D110" s="4" t="s">
        <v>36</v>
      </c>
      <c r="E110" s="5" t="s">
        <v>98</v>
      </c>
      <c r="F110" s="1">
        <v>3.673</v>
      </c>
      <c r="G110" s="1">
        <v>3.673</v>
      </c>
      <c r="H110" s="1">
        <f t="shared" si="23"/>
        <v>0</v>
      </c>
      <c r="I110" s="3">
        <f t="shared" si="24"/>
        <v>0</v>
      </c>
    </row>
    <row r="111" spans="2:9" x14ac:dyDescent="0.25">
      <c r="B111"/>
      <c r="D111" s="4" t="s">
        <v>40</v>
      </c>
      <c r="E111" s="5" t="s">
        <v>98</v>
      </c>
      <c r="F111" s="1">
        <v>3.2970000000000002</v>
      </c>
      <c r="G111" s="1">
        <v>3.2970000000000002</v>
      </c>
      <c r="H111" s="1">
        <f t="shared" si="23"/>
        <v>0</v>
      </c>
      <c r="I111" s="3">
        <f t="shared" si="24"/>
        <v>0</v>
      </c>
    </row>
    <row r="112" spans="2:9" x14ac:dyDescent="0.25">
      <c r="B112"/>
      <c r="D112" s="11" t="s">
        <v>26</v>
      </c>
      <c r="E112" s="5" t="s">
        <v>98</v>
      </c>
      <c r="F112" s="1">
        <v>2.3130000000000002</v>
      </c>
      <c r="G112" s="1">
        <v>2.3130000000000002</v>
      </c>
      <c r="H112" s="1">
        <f t="shared" si="23"/>
        <v>0</v>
      </c>
      <c r="I112" s="3">
        <f t="shared" si="24"/>
        <v>0</v>
      </c>
    </row>
    <row r="113" spans="2:9" x14ac:dyDescent="0.25">
      <c r="B113"/>
      <c r="D113" s="11" t="s">
        <v>27</v>
      </c>
      <c r="E113" s="5" t="s">
        <v>98</v>
      </c>
      <c r="F113" s="1">
        <v>1.5149999999999999</v>
      </c>
      <c r="G113" s="1">
        <v>1.5149999999999999</v>
      </c>
      <c r="H113" s="1">
        <f t="shared" si="23"/>
        <v>0</v>
      </c>
      <c r="I113" s="3">
        <f t="shared" si="24"/>
        <v>0</v>
      </c>
    </row>
    <row r="114" spans="2:9" x14ac:dyDescent="0.25">
      <c r="B114" s="11" t="s">
        <v>28</v>
      </c>
      <c r="E114" s="5"/>
      <c r="I114" s="3"/>
    </row>
    <row r="115" spans="2:9" x14ac:dyDescent="0.25">
      <c r="B115" s="11"/>
      <c r="C115" s="6" t="s">
        <v>43</v>
      </c>
      <c r="E115" s="5"/>
      <c r="I115" s="3"/>
    </row>
    <row r="116" spans="2:9" x14ac:dyDescent="0.25">
      <c r="B116" s="11"/>
      <c r="D116" s="6" t="s">
        <v>35</v>
      </c>
      <c r="E116" s="5" t="s">
        <v>29</v>
      </c>
      <c r="F116" s="8">
        <v>32.036999999999999</v>
      </c>
      <c r="G116" s="8">
        <v>32.036999999999999</v>
      </c>
      <c r="H116" s="1">
        <f>G116-F116</f>
        <v>0</v>
      </c>
      <c r="I116" s="3">
        <f t="shared" si="12"/>
        <v>0</v>
      </c>
    </row>
    <row r="117" spans="2:9" x14ac:dyDescent="0.25">
      <c r="C117" s="4" t="s">
        <v>41</v>
      </c>
      <c r="E117" s="5"/>
      <c r="I117" s="3"/>
    </row>
    <row r="118" spans="2:9" x14ac:dyDescent="0.25">
      <c r="D118" s="11" t="s">
        <v>35</v>
      </c>
      <c r="E118" s="5" t="s">
        <v>29</v>
      </c>
      <c r="F118" s="8">
        <v>81.948999999999998</v>
      </c>
      <c r="G118" s="8">
        <v>81.948999999999998</v>
      </c>
      <c r="H118" s="1">
        <f t="shared" ref="H118:H120" si="25">G118-F118</f>
        <v>0</v>
      </c>
      <c r="I118" s="3">
        <f t="shared" si="12"/>
        <v>0</v>
      </c>
    </row>
    <row r="119" spans="2:9" x14ac:dyDescent="0.25">
      <c r="D119" s="4" t="s">
        <v>36</v>
      </c>
      <c r="E119" s="5" t="s">
        <v>29</v>
      </c>
      <c r="F119" s="1">
        <v>57.024000000000001</v>
      </c>
      <c r="G119" s="1">
        <v>57.024000000000001</v>
      </c>
      <c r="H119" s="1">
        <f t="shared" si="25"/>
        <v>0</v>
      </c>
      <c r="I119" s="3">
        <f t="shared" si="12"/>
        <v>0</v>
      </c>
    </row>
    <row r="120" spans="2:9" x14ac:dyDescent="0.25">
      <c r="D120" s="4" t="s">
        <v>40</v>
      </c>
      <c r="E120" s="5" t="s">
        <v>29</v>
      </c>
      <c r="F120" s="1">
        <v>31.302</v>
      </c>
      <c r="G120" s="1">
        <v>31.302</v>
      </c>
      <c r="H120" s="1">
        <f t="shared" si="25"/>
        <v>0</v>
      </c>
      <c r="I120" s="3">
        <f t="shared" si="12"/>
        <v>0</v>
      </c>
    </row>
    <row r="121" spans="2:9" x14ac:dyDescent="0.25">
      <c r="B121"/>
      <c r="C121" s="11" t="s">
        <v>30</v>
      </c>
      <c r="E121" s="5"/>
      <c r="I121" s="3"/>
    </row>
    <row r="122" spans="2:9" x14ac:dyDescent="0.25">
      <c r="B122"/>
      <c r="D122" s="11" t="s">
        <v>35</v>
      </c>
      <c r="E122" s="5" t="s">
        <v>29</v>
      </c>
      <c r="F122" s="8">
        <v>79.417000000000002</v>
      </c>
      <c r="G122" s="8">
        <v>79.417000000000002</v>
      </c>
      <c r="H122" s="1">
        <f t="shared" ref="H122:H125" si="26">G122-F122</f>
        <v>0</v>
      </c>
      <c r="I122" s="3">
        <f t="shared" si="12"/>
        <v>0</v>
      </c>
    </row>
    <row r="123" spans="2:9" x14ac:dyDescent="0.25">
      <c r="B123"/>
      <c r="D123" s="4" t="s">
        <v>36</v>
      </c>
      <c r="E123" s="5" t="s">
        <v>29</v>
      </c>
      <c r="F123" s="1">
        <v>57.085999999999999</v>
      </c>
      <c r="G123" s="1">
        <v>57.085999999999999</v>
      </c>
      <c r="H123" s="1">
        <f t="shared" si="26"/>
        <v>0</v>
      </c>
      <c r="I123" s="3">
        <f t="shared" si="12"/>
        <v>0</v>
      </c>
    </row>
    <row r="124" spans="2:9" x14ac:dyDescent="0.25">
      <c r="B124"/>
      <c r="D124" s="4" t="s">
        <v>40</v>
      </c>
      <c r="E124" s="5" t="s">
        <v>29</v>
      </c>
      <c r="F124" s="1">
        <v>56.762999999999998</v>
      </c>
      <c r="G124" s="1">
        <v>56.762999999999998</v>
      </c>
      <c r="H124" s="1">
        <f t="shared" si="26"/>
        <v>0</v>
      </c>
      <c r="I124" s="3">
        <f t="shared" si="12"/>
        <v>0</v>
      </c>
    </row>
    <row r="125" spans="2:9" x14ac:dyDescent="0.25">
      <c r="B125"/>
      <c r="D125" s="11" t="s">
        <v>26</v>
      </c>
      <c r="E125" s="5" t="s">
        <v>29</v>
      </c>
      <c r="F125" s="1">
        <v>29.718</v>
      </c>
      <c r="G125" s="1">
        <v>29.718</v>
      </c>
      <c r="H125" s="1">
        <f t="shared" si="26"/>
        <v>0</v>
      </c>
      <c r="I125" s="3">
        <f t="shared" si="12"/>
        <v>0</v>
      </c>
    </row>
    <row r="126" spans="2:9" x14ac:dyDescent="0.25">
      <c r="B126"/>
      <c r="C126" s="11" t="s">
        <v>31</v>
      </c>
      <c r="E126" s="5"/>
      <c r="I126" s="3"/>
    </row>
    <row r="127" spans="2:9" x14ac:dyDescent="0.25">
      <c r="B127"/>
      <c r="D127" s="11" t="s">
        <v>35</v>
      </c>
      <c r="E127" s="5" t="s">
        <v>29</v>
      </c>
      <c r="F127" s="8">
        <v>100.69199999999999</v>
      </c>
      <c r="G127" s="8">
        <v>100.69199999999999</v>
      </c>
      <c r="H127" s="1">
        <f t="shared" ref="H127:H130" si="27">G127-F127</f>
        <v>0</v>
      </c>
      <c r="I127" s="3">
        <f t="shared" si="12"/>
        <v>0</v>
      </c>
    </row>
    <row r="128" spans="2:9" x14ac:dyDescent="0.25">
      <c r="B128"/>
      <c r="D128" s="4" t="s">
        <v>36</v>
      </c>
      <c r="E128" s="5" t="s">
        <v>29</v>
      </c>
      <c r="F128" s="1">
        <v>76.341999999999999</v>
      </c>
      <c r="G128" s="1">
        <v>76.341999999999999</v>
      </c>
      <c r="H128" s="1">
        <f t="shared" si="27"/>
        <v>0</v>
      </c>
      <c r="I128" s="3">
        <f t="shared" si="12"/>
        <v>0</v>
      </c>
    </row>
    <row r="129" spans="2:9" x14ac:dyDescent="0.25">
      <c r="B129"/>
      <c r="D129" s="4" t="s">
        <v>40</v>
      </c>
      <c r="E129" s="5" t="s">
        <v>29</v>
      </c>
      <c r="F129" s="1">
        <v>75.703999999999994</v>
      </c>
      <c r="G129" s="1">
        <v>75.703999999999994</v>
      </c>
      <c r="H129" s="1">
        <f t="shared" si="27"/>
        <v>0</v>
      </c>
      <c r="I129" s="3">
        <f t="shared" si="12"/>
        <v>0</v>
      </c>
    </row>
    <row r="130" spans="2:9" x14ac:dyDescent="0.25">
      <c r="B130"/>
      <c r="D130" s="11" t="s">
        <v>26</v>
      </c>
      <c r="E130" s="5" t="s">
        <v>29</v>
      </c>
      <c r="F130" s="1">
        <v>48.398000000000003</v>
      </c>
      <c r="G130" s="1">
        <v>48.398000000000003</v>
      </c>
      <c r="H130" s="1">
        <f t="shared" si="27"/>
        <v>0</v>
      </c>
      <c r="I130" s="3">
        <f t="shared" si="12"/>
        <v>0</v>
      </c>
    </row>
    <row r="131" spans="2:9" x14ac:dyDescent="0.25">
      <c r="B131"/>
      <c r="C131" s="6" t="s">
        <v>46</v>
      </c>
      <c r="D131" s="11"/>
      <c r="E131" s="5"/>
      <c r="F131" s="1"/>
      <c r="G131" s="1"/>
      <c r="H131" s="1"/>
      <c r="I131" s="3"/>
    </row>
    <row r="132" spans="2:9" x14ac:dyDescent="0.25">
      <c r="B132"/>
      <c r="D132" s="11" t="s">
        <v>35</v>
      </c>
      <c r="E132" s="5" t="s">
        <v>29</v>
      </c>
      <c r="F132" s="1">
        <v>85.792000000000002</v>
      </c>
      <c r="G132" s="1">
        <v>85.792000000000002</v>
      </c>
      <c r="H132" s="1">
        <f t="shared" ref="H132:H136" si="28">G132-F132</f>
        <v>0</v>
      </c>
      <c r="I132" s="3">
        <f t="shared" si="12"/>
        <v>0</v>
      </c>
    </row>
    <row r="133" spans="2:9" x14ac:dyDescent="0.25">
      <c r="B133"/>
      <c r="D133" s="11" t="s">
        <v>36</v>
      </c>
      <c r="E133" s="5" t="s">
        <v>29</v>
      </c>
      <c r="F133" s="1">
        <v>61.442</v>
      </c>
      <c r="G133" s="1">
        <v>61.442</v>
      </c>
      <c r="H133" s="1">
        <f t="shared" si="28"/>
        <v>0</v>
      </c>
      <c r="I133" s="3">
        <f t="shared" si="12"/>
        <v>0</v>
      </c>
    </row>
    <row r="134" spans="2:9" x14ac:dyDescent="0.25">
      <c r="B134"/>
      <c r="D134" s="11" t="s">
        <v>40</v>
      </c>
      <c r="E134" s="5" t="s">
        <v>29</v>
      </c>
      <c r="F134" s="1">
        <v>60.804000000000002</v>
      </c>
      <c r="G134" s="1">
        <v>60.804000000000002</v>
      </c>
      <c r="H134" s="1">
        <f t="shared" si="28"/>
        <v>0</v>
      </c>
      <c r="I134" s="3">
        <f t="shared" si="12"/>
        <v>0</v>
      </c>
    </row>
    <row r="135" spans="2:9" x14ac:dyDescent="0.25">
      <c r="B135"/>
      <c r="D135" s="11" t="s">
        <v>26</v>
      </c>
      <c r="E135" s="5" t="s">
        <v>29</v>
      </c>
      <c r="F135" s="1">
        <v>33.497999999999998</v>
      </c>
      <c r="G135" s="1">
        <v>33.497999999999998</v>
      </c>
      <c r="H135" s="1">
        <f t="shared" si="28"/>
        <v>0</v>
      </c>
      <c r="I135" s="3">
        <f t="shared" si="12"/>
        <v>0</v>
      </c>
    </row>
    <row r="136" spans="2:9" x14ac:dyDescent="0.25">
      <c r="B136"/>
      <c r="D136" s="11" t="s">
        <v>27</v>
      </c>
      <c r="E136" s="5" t="s">
        <v>29</v>
      </c>
      <c r="F136" s="1">
        <v>3.0619999999999998</v>
      </c>
      <c r="G136" s="1">
        <v>3.0619999999999998</v>
      </c>
      <c r="H136" s="1">
        <f t="shared" si="28"/>
        <v>0</v>
      </c>
      <c r="I136" s="3">
        <f t="shared" si="12"/>
        <v>0</v>
      </c>
    </row>
    <row r="137" spans="2:9" x14ac:dyDescent="0.25">
      <c r="B137"/>
      <c r="D137" s="11"/>
      <c r="E137" s="5"/>
      <c r="F137" s="1"/>
      <c r="G137" s="1"/>
      <c r="H137" s="1"/>
      <c r="I137" s="3"/>
    </row>
    <row r="138" spans="2:9" x14ac:dyDescent="0.25">
      <c r="C138" s="4" t="s">
        <v>42</v>
      </c>
      <c r="D138"/>
      <c r="E138" s="5" t="s">
        <v>21</v>
      </c>
      <c r="F138" s="1">
        <v>1E-3</v>
      </c>
      <c r="G138" s="1">
        <v>1E-3</v>
      </c>
      <c r="H138" s="1">
        <f t="shared" ref="H138:H140" si="29">G138-F138</f>
        <v>0</v>
      </c>
      <c r="I138" s="3">
        <f>(G138-F138)/F138</f>
        <v>0</v>
      </c>
    </row>
    <row r="139" spans="2:9" x14ac:dyDescent="0.25">
      <c r="C139" s="4" t="s">
        <v>49</v>
      </c>
      <c r="D139"/>
      <c r="E139" s="5" t="s">
        <v>21</v>
      </c>
      <c r="F139" s="1">
        <v>1E-3</v>
      </c>
      <c r="G139" s="1">
        <v>1E-3</v>
      </c>
      <c r="H139" s="1">
        <f t="shared" si="29"/>
        <v>0</v>
      </c>
      <c r="I139" s="3">
        <f>(G139-F139)/F139</f>
        <v>0</v>
      </c>
    </row>
    <row r="140" spans="2:9" x14ac:dyDescent="0.25">
      <c r="B140"/>
      <c r="C140" s="11" t="s">
        <v>60</v>
      </c>
      <c r="D140"/>
      <c r="E140" s="7" t="s">
        <v>15</v>
      </c>
      <c r="F140" s="2">
        <v>0.191</v>
      </c>
      <c r="G140" s="2">
        <v>0.191</v>
      </c>
      <c r="H140" s="1">
        <f t="shared" si="29"/>
        <v>0</v>
      </c>
      <c r="I140" s="3">
        <f>(G140-F140)/F140</f>
        <v>0</v>
      </c>
    </row>
    <row r="141" spans="2:9" x14ac:dyDescent="0.25">
      <c r="B141"/>
      <c r="D141" s="11"/>
      <c r="F141" s="2"/>
      <c r="G141" s="2"/>
      <c r="H141" s="2"/>
      <c r="I141" s="3"/>
    </row>
    <row r="142" spans="2:9" ht="14.1" customHeight="1" x14ac:dyDescent="0.25">
      <c r="B142" s="52" t="s">
        <v>32</v>
      </c>
      <c r="C142" s="52"/>
      <c r="D142" s="52"/>
      <c r="E142" s="52"/>
      <c r="F142" s="52"/>
      <c r="G142" s="52"/>
      <c r="H142" s="52"/>
      <c r="I142" s="52"/>
    </row>
    <row r="143" spans="2:9" ht="14.1" customHeight="1" x14ac:dyDescent="0.25">
      <c r="B143" s="52"/>
      <c r="C143" s="52"/>
      <c r="D143" s="52"/>
      <c r="E143" s="52"/>
      <c r="F143" s="52"/>
      <c r="G143" s="52"/>
      <c r="H143" s="52"/>
      <c r="I143" s="52"/>
    </row>
  </sheetData>
  <mergeCells count="3">
    <mergeCell ref="B1:I1"/>
    <mergeCell ref="B3:D3"/>
    <mergeCell ref="B142:I143"/>
  </mergeCells>
  <pageMargins left="0.75" right="0.75" top="1" bottom="1" header="0.5" footer="0.5"/>
  <pageSetup scale="72" fitToHeight="3" orientation="portrait" horizontalDpi="4294967292" verticalDpi="4294967292" r:id="rId1"/>
  <headerFooter alignWithMargins="0"/>
  <rowBreaks count="2" manualBreakCount="2">
    <brk id="60" max="16383" man="1"/>
    <brk id="1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6CF2-3F38-4CD7-B110-9E7C79D8A27F}">
  <dimension ref="B1:H119"/>
  <sheetViews>
    <sheetView zoomScaleNormal="100" workbookViewId="0">
      <selection activeCell="E99" sqref="E99"/>
    </sheetView>
  </sheetViews>
  <sheetFormatPr defaultColWidth="8.88671875" defaultRowHeight="13.2" x14ac:dyDescent="0.25"/>
  <cols>
    <col min="1" max="1" width="2.6640625" customWidth="1"/>
    <col min="2" max="2" width="5.88671875" customWidth="1"/>
    <col min="3" max="3" width="5.88671875" style="15" customWidth="1"/>
    <col min="4" max="4" width="49.5546875" customWidth="1"/>
    <col min="5" max="7" width="20.6640625" style="16" customWidth="1"/>
    <col min="8" max="8" width="20.6640625" customWidth="1"/>
  </cols>
  <sheetData>
    <row r="1" spans="2:8" ht="15.6" x14ac:dyDescent="0.3">
      <c r="B1" s="53" t="s">
        <v>67</v>
      </c>
      <c r="C1" s="53"/>
      <c r="D1" s="53"/>
      <c r="E1" s="53"/>
      <c r="F1" s="53"/>
      <c r="G1" s="53"/>
      <c r="H1" s="53"/>
    </row>
    <row r="2" spans="2:8" ht="15" x14ac:dyDescent="0.25">
      <c r="B2" s="54" t="s">
        <v>79</v>
      </c>
      <c r="C2" s="54"/>
      <c r="D2" s="54"/>
      <c r="E2" s="54"/>
      <c r="F2" s="54"/>
      <c r="G2" s="54"/>
      <c r="H2" s="54"/>
    </row>
    <row r="3" spans="2:8" ht="13.8" thickBot="1" x14ac:dyDescent="0.3"/>
    <row r="4" spans="2:8" x14ac:dyDescent="0.25">
      <c r="B4" s="17"/>
      <c r="C4" s="18"/>
      <c r="D4" s="18"/>
      <c r="E4" s="19"/>
      <c r="F4" s="34"/>
      <c r="G4" s="34"/>
      <c r="H4" s="35"/>
    </row>
    <row r="5" spans="2:8" x14ac:dyDescent="0.25">
      <c r="B5" s="20" t="s">
        <v>91</v>
      </c>
      <c r="C5"/>
      <c r="F5" s="36"/>
      <c r="G5" s="36"/>
      <c r="H5" s="26"/>
    </row>
    <row r="6" spans="2:8" x14ac:dyDescent="0.25">
      <c r="B6" s="22"/>
      <c r="C6"/>
      <c r="E6" s="23" t="s">
        <v>68</v>
      </c>
      <c r="F6" s="37" t="s">
        <v>69</v>
      </c>
      <c r="G6" s="24" t="s">
        <v>66</v>
      </c>
      <c r="H6" s="25" t="s">
        <v>70</v>
      </c>
    </row>
    <row r="7" spans="2:8" x14ac:dyDescent="0.25">
      <c r="B7" s="22"/>
      <c r="C7" s="15" t="s">
        <v>2</v>
      </c>
      <c r="H7" s="21"/>
    </row>
    <row r="8" spans="2:8" x14ac:dyDescent="0.25">
      <c r="B8" s="22"/>
      <c r="D8" s="27" t="s">
        <v>71</v>
      </c>
      <c r="E8" s="16">
        <v>0.54700000000000004</v>
      </c>
      <c r="F8" s="16">
        <v>0.61</v>
      </c>
      <c r="G8" s="16">
        <f t="shared" ref="G8:G10" si="0">F8-E8</f>
        <v>6.2999999999999945E-2</v>
      </c>
      <c r="H8" s="26">
        <f>(F8-E8)/E8</f>
        <v>0.11517367458866534</v>
      </c>
    </row>
    <row r="9" spans="2:8" x14ac:dyDescent="0.25">
      <c r="B9" s="22"/>
      <c r="D9" s="27" t="s">
        <v>73</v>
      </c>
      <c r="E9" s="16">
        <v>0.52</v>
      </c>
      <c r="F9" s="16">
        <v>0.58599999999999997</v>
      </c>
      <c r="G9" s="16">
        <f t="shared" si="0"/>
        <v>6.5999999999999948E-2</v>
      </c>
      <c r="H9" s="26">
        <f>(F9-E9)/E9</f>
        <v>0.12692307692307681</v>
      </c>
    </row>
    <row r="10" spans="2:8" x14ac:dyDescent="0.25">
      <c r="B10" s="22"/>
      <c r="D10" s="27" t="s">
        <v>74</v>
      </c>
      <c r="E10" s="16">
        <v>0.51200000000000001</v>
      </c>
      <c r="F10" s="16">
        <v>0.58299999999999996</v>
      </c>
      <c r="G10" s="16">
        <f t="shared" si="0"/>
        <v>7.0999999999999952E-2</v>
      </c>
      <c r="H10" s="26">
        <f>(F10-E10)/E10</f>
        <v>0.13867187499999992</v>
      </c>
    </row>
    <row r="11" spans="2:8" x14ac:dyDescent="0.25">
      <c r="B11" s="22"/>
      <c r="H11" s="21"/>
    </row>
    <row r="12" spans="2:8" x14ac:dyDescent="0.25">
      <c r="B12" s="22"/>
      <c r="C12" s="15" t="s">
        <v>19</v>
      </c>
      <c r="H12" s="21"/>
    </row>
    <row r="13" spans="2:8" x14ac:dyDescent="0.25">
      <c r="B13" s="22"/>
      <c r="D13" s="27" t="s">
        <v>71</v>
      </c>
      <c r="E13" s="16">
        <v>0.32100000000000001</v>
      </c>
      <c r="F13" s="16">
        <v>0.33800000000000002</v>
      </c>
      <c r="G13" s="16">
        <f>F13-E13</f>
        <v>1.7000000000000015E-2</v>
      </c>
      <c r="H13" s="26">
        <f>(F13-E13)/E13</f>
        <v>5.2959501557632446E-2</v>
      </c>
    </row>
    <row r="14" spans="2:8" x14ac:dyDescent="0.25">
      <c r="B14" s="22"/>
      <c r="D14" s="27" t="s">
        <v>73</v>
      </c>
      <c r="E14" s="16">
        <v>0.29399999999999998</v>
      </c>
      <c r="F14" s="16">
        <v>0.314</v>
      </c>
      <c r="G14" s="16">
        <f t="shared" ref="G14:G15" si="1">F14-E14</f>
        <v>2.0000000000000018E-2</v>
      </c>
      <c r="H14" s="26">
        <f>(F14-E14)/E14</f>
        <v>6.8027210884353803E-2</v>
      </c>
    </row>
    <row r="15" spans="2:8" x14ac:dyDescent="0.25">
      <c r="B15" s="22"/>
      <c r="D15" s="27" t="s">
        <v>74</v>
      </c>
      <c r="E15" s="16">
        <v>0.28599999999999998</v>
      </c>
      <c r="F15" s="16">
        <v>0.311</v>
      </c>
      <c r="G15" s="16">
        <f t="shared" si="1"/>
        <v>2.5000000000000022E-2</v>
      </c>
      <c r="H15" s="26">
        <f>(F15-E15)/E15</f>
        <v>8.7412587412587492E-2</v>
      </c>
    </row>
    <row r="16" spans="2:8" x14ac:dyDescent="0.25">
      <c r="B16" s="22"/>
      <c r="H16" s="21"/>
    </row>
    <row r="17" spans="2:8" x14ac:dyDescent="0.25">
      <c r="B17" s="22"/>
      <c r="C17" s="15" t="s">
        <v>77</v>
      </c>
      <c r="H17" s="21"/>
    </row>
    <row r="18" spans="2:8" x14ac:dyDescent="0.25">
      <c r="B18" s="22"/>
      <c r="D18" s="27" t="s">
        <v>71</v>
      </c>
      <c r="E18" s="16">
        <v>0.26400000000000001</v>
      </c>
      <c r="F18" s="16">
        <v>0.26400000000000001</v>
      </c>
      <c r="G18" s="16">
        <f t="shared" ref="G18:G20" si="2">F18-E18</f>
        <v>0</v>
      </c>
      <c r="H18" s="26">
        <f>(F18-E18)/E18</f>
        <v>0</v>
      </c>
    </row>
    <row r="19" spans="2:8" x14ac:dyDescent="0.25">
      <c r="B19" s="22"/>
      <c r="D19" s="27" t="s">
        <v>73</v>
      </c>
      <c r="E19" s="16">
        <v>0.23699999999999999</v>
      </c>
      <c r="F19" s="16">
        <v>0.24</v>
      </c>
      <c r="G19" s="16">
        <f t="shared" si="2"/>
        <v>3.0000000000000027E-3</v>
      </c>
      <c r="H19" s="26">
        <f>(F19-E19)/E19</f>
        <v>1.2658227848101278E-2</v>
      </c>
    </row>
    <row r="20" spans="2:8" x14ac:dyDescent="0.25">
      <c r="B20" s="22"/>
      <c r="D20" s="27" t="s">
        <v>74</v>
      </c>
      <c r="E20" s="16">
        <v>0.22900000000000001</v>
      </c>
      <c r="F20" s="16">
        <v>0.23699999999999999</v>
      </c>
      <c r="G20" s="16">
        <f t="shared" si="2"/>
        <v>7.9999999999999793E-3</v>
      </c>
      <c r="H20" s="26">
        <f>(F20-E20)/E20</f>
        <v>3.4934497816593794E-2</v>
      </c>
    </row>
    <row r="21" spans="2:8" x14ac:dyDescent="0.25">
      <c r="B21" s="22"/>
      <c r="H21" s="21"/>
    </row>
    <row r="22" spans="2:8" x14ac:dyDescent="0.25">
      <c r="B22" s="22"/>
      <c r="C22" s="15" t="s">
        <v>3</v>
      </c>
      <c r="H22" s="21"/>
    </row>
    <row r="23" spans="2:8" x14ac:dyDescent="0.25">
      <c r="B23" s="22"/>
      <c r="D23" s="27" t="s">
        <v>71</v>
      </c>
      <c r="E23" s="16">
        <v>0.22900000000000001</v>
      </c>
      <c r="F23" s="16">
        <v>0.23699999999999999</v>
      </c>
      <c r="G23" s="16">
        <f t="shared" ref="G23:G25" si="3">F23-E23</f>
        <v>7.9999999999999793E-3</v>
      </c>
      <c r="H23" s="26">
        <f>(F23-E23)/E23</f>
        <v>3.4934497816593794E-2</v>
      </c>
    </row>
    <row r="24" spans="2:8" x14ac:dyDescent="0.25">
      <c r="B24" s="22"/>
      <c r="D24" s="27" t="s">
        <v>73</v>
      </c>
      <c r="E24" s="16">
        <v>0.20200000000000001</v>
      </c>
      <c r="F24" s="16">
        <v>0.21299999999999999</v>
      </c>
      <c r="G24" s="16">
        <f t="shared" si="3"/>
        <v>1.0999999999999982E-2</v>
      </c>
      <c r="H24" s="26">
        <f>(F24-E24)/E24</f>
        <v>5.4455445544554365E-2</v>
      </c>
    </row>
    <row r="25" spans="2:8" x14ac:dyDescent="0.25">
      <c r="B25" s="22"/>
      <c r="D25" s="27" t="s">
        <v>74</v>
      </c>
      <c r="E25" s="16">
        <v>0.19400000000000001</v>
      </c>
      <c r="F25" s="16">
        <v>0.21</v>
      </c>
      <c r="G25" s="16">
        <f t="shared" si="3"/>
        <v>1.5999999999999986E-2</v>
      </c>
      <c r="H25" s="26">
        <f>(F25-E25)/E25</f>
        <v>8.247422680412364E-2</v>
      </c>
    </row>
    <row r="26" spans="2:8" x14ac:dyDescent="0.25">
      <c r="B26" s="22"/>
      <c r="H26" s="21"/>
    </row>
    <row r="27" spans="2:8" x14ac:dyDescent="0.25">
      <c r="B27" s="20" t="s">
        <v>92</v>
      </c>
      <c r="H27" s="21"/>
    </row>
    <row r="28" spans="2:8" x14ac:dyDescent="0.25">
      <c r="B28" s="22"/>
      <c r="H28" s="21"/>
    </row>
    <row r="29" spans="2:8" x14ac:dyDescent="0.25">
      <c r="B29" s="22"/>
      <c r="C29" s="15" t="s">
        <v>93</v>
      </c>
      <c r="H29" s="21"/>
    </row>
    <row r="30" spans="2:8" x14ac:dyDescent="0.25">
      <c r="B30" s="22"/>
      <c r="D30" s="27" t="s">
        <v>2</v>
      </c>
      <c r="E30" s="16">
        <v>3.0000000000000001E-3</v>
      </c>
      <c r="F30" s="16">
        <v>3.0000000000000001E-3</v>
      </c>
      <c r="G30" s="16">
        <f t="shared" ref="G30:G33" si="4">F30-E30</f>
        <v>0</v>
      </c>
      <c r="H30" s="26">
        <f t="shared" ref="H30:H33" si="5">(F30-E30)/E30</f>
        <v>0</v>
      </c>
    </row>
    <row r="31" spans="2:8" x14ac:dyDescent="0.25">
      <c r="B31" s="22"/>
      <c r="D31" s="27" t="s">
        <v>19</v>
      </c>
      <c r="E31" s="16">
        <v>3.0000000000000001E-3</v>
      </c>
      <c r="F31" s="16">
        <v>3.0000000000000001E-3</v>
      </c>
      <c r="G31" s="16">
        <f t="shared" si="4"/>
        <v>0</v>
      </c>
      <c r="H31" s="26">
        <f t="shared" si="5"/>
        <v>0</v>
      </c>
    </row>
    <row r="32" spans="2:8" x14ac:dyDescent="0.25">
      <c r="B32" s="22"/>
      <c r="D32" s="27" t="s">
        <v>77</v>
      </c>
      <c r="E32" s="16">
        <v>3.0000000000000001E-3</v>
      </c>
      <c r="F32" s="16">
        <v>3.0000000000000001E-3</v>
      </c>
      <c r="G32" s="16">
        <f t="shared" si="4"/>
        <v>0</v>
      </c>
      <c r="H32" s="26">
        <f t="shared" si="5"/>
        <v>0</v>
      </c>
    </row>
    <row r="33" spans="2:8" x14ac:dyDescent="0.25">
      <c r="B33" s="22"/>
      <c r="D33" s="27" t="s">
        <v>94</v>
      </c>
      <c r="E33" s="16">
        <v>3.0000000000000001E-3</v>
      </c>
      <c r="F33" s="16">
        <v>3.0000000000000001E-3</v>
      </c>
      <c r="G33" s="16">
        <f t="shared" si="4"/>
        <v>0</v>
      </c>
      <c r="H33" s="26">
        <f t="shared" si="5"/>
        <v>0</v>
      </c>
    </row>
    <row r="34" spans="2:8" x14ac:dyDescent="0.25">
      <c r="B34" s="22"/>
      <c r="H34" s="21"/>
    </row>
    <row r="35" spans="2:8" x14ac:dyDescent="0.25">
      <c r="B35" s="20" t="s">
        <v>112</v>
      </c>
      <c r="H35" s="21"/>
    </row>
    <row r="36" spans="2:8" x14ac:dyDescent="0.25">
      <c r="B36" s="22"/>
      <c r="D36" s="27"/>
      <c r="H36" s="21"/>
    </row>
    <row r="37" spans="2:8" x14ac:dyDescent="0.25">
      <c r="B37" s="22"/>
      <c r="C37" s="15" t="s">
        <v>2</v>
      </c>
      <c r="D37" s="27"/>
      <c r="H37" s="21"/>
    </row>
    <row r="38" spans="2:8" x14ac:dyDescent="0.25">
      <c r="B38" s="22"/>
      <c r="D38" s="27" t="s">
        <v>71</v>
      </c>
      <c r="E38" s="16">
        <v>0.48499999999999999</v>
      </c>
      <c r="F38" s="16">
        <v>0.502</v>
      </c>
      <c r="G38" s="16">
        <f t="shared" ref="G38:G41" si="6">F38-E38</f>
        <v>1.7000000000000015E-2</v>
      </c>
      <c r="H38" s="26">
        <f>(F38-E38)/E38</f>
        <v>3.5051546391752612E-2</v>
      </c>
    </row>
    <row r="39" spans="2:8" x14ac:dyDescent="0.25">
      <c r="B39" s="22"/>
      <c r="D39" s="27" t="s">
        <v>73</v>
      </c>
      <c r="E39" s="16">
        <v>0.41399999999999998</v>
      </c>
      <c r="F39" s="16">
        <v>0.436</v>
      </c>
      <c r="G39" s="16">
        <f t="shared" si="6"/>
        <v>2.200000000000002E-2</v>
      </c>
      <c r="H39" s="26">
        <f>(F39-E39)/E39</f>
        <v>5.3140096618357537E-2</v>
      </c>
    </row>
    <row r="40" spans="2:8" x14ac:dyDescent="0.25">
      <c r="B40" s="22"/>
      <c r="D40" s="27" t="s">
        <v>74</v>
      </c>
      <c r="E40" s="16">
        <v>0.39400000000000002</v>
      </c>
      <c r="F40" s="16">
        <v>0.432</v>
      </c>
      <c r="G40" s="16">
        <f t="shared" si="6"/>
        <v>3.7999999999999978E-2</v>
      </c>
      <c r="H40" s="26">
        <f>(F40-E40)/E40</f>
        <v>9.6446700507614155E-2</v>
      </c>
    </row>
    <row r="41" spans="2:8" x14ac:dyDescent="0.25">
      <c r="B41" s="22"/>
      <c r="D41" s="27" t="s">
        <v>80</v>
      </c>
      <c r="E41" s="16">
        <v>0.38100000000000001</v>
      </c>
      <c r="F41" s="16">
        <v>0.42099999999999999</v>
      </c>
      <c r="G41" s="16">
        <f t="shared" si="6"/>
        <v>3.999999999999998E-2</v>
      </c>
      <c r="H41" s="26">
        <f>(F41-E41)/E41</f>
        <v>0.10498687664041989</v>
      </c>
    </row>
    <row r="42" spans="2:8" x14ac:dyDescent="0.25">
      <c r="B42" s="22"/>
      <c r="H42" s="21"/>
    </row>
    <row r="43" spans="2:8" x14ac:dyDescent="0.25">
      <c r="B43" s="22"/>
      <c r="C43" s="15" t="s">
        <v>19</v>
      </c>
      <c r="H43" s="21"/>
    </row>
    <row r="44" spans="2:8" x14ac:dyDescent="0.25">
      <c r="B44" s="22"/>
      <c r="D44" s="27" t="s">
        <v>71</v>
      </c>
      <c r="E44" s="16">
        <v>0.40699999999999997</v>
      </c>
      <c r="F44" s="16">
        <v>0.41899999999999998</v>
      </c>
      <c r="G44" s="16">
        <f t="shared" ref="G44:G47" si="7">F44-E44</f>
        <v>1.2000000000000011E-2</v>
      </c>
      <c r="H44" s="26">
        <f>(F44-E44)/E44</f>
        <v>2.9484029484029513E-2</v>
      </c>
    </row>
    <row r="45" spans="2:8" x14ac:dyDescent="0.25">
      <c r="B45" s="22"/>
      <c r="D45" s="27" t="s">
        <v>73</v>
      </c>
      <c r="E45" s="16">
        <v>0.33600000000000002</v>
      </c>
      <c r="F45" s="16">
        <v>0.35299999999999998</v>
      </c>
      <c r="G45" s="16">
        <f t="shared" si="7"/>
        <v>1.699999999999996E-2</v>
      </c>
      <c r="H45" s="26">
        <f>(F45-E45)/E45</f>
        <v>5.0595238095237971E-2</v>
      </c>
    </row>
    <row r="46" spans="2:8" x14ac:dyDescent="0.25">
      <c r="B46" s="22"/>
      <c r="D46" s="27" t="s">
        <v>74</v>
      </c>
      <c r="E46" s="16">
        <v>0.316</v>
      </c>
      <c r="F46" s="16">
        <v>0.34899999999999998</v>
      </c>
      <c r="G46" s="16">
        <f t="shared" si="7"/>
        <v>3.2999999999999974E-2</v>
      </c>
      <c r="H46" s="26">
        <f>(F46-E46)/E46</f>
        <v>0.10443037974683536</v>
      </c>
    </row>
    <row r="47" spans="2:8" x14ac:dyDescent="0.25">
      <c r="B47" s="22"/>
      <c r="D47" s="27" t="s">
        <v>80</v>
      </c>
      <c r="E47" s="16">
        <v>0.30299999999999999</v>
      </c>
      <c r="F47" s="16">
        <v>0.33800000000000002</v>
      </c>
      <c r="G47" s="16">
        <f t="shared" si="7"/>
        <v>3.5000000000000031E-2</v>
      </c>
      <c r="H47" s="26">
        <f>(F47-E47)/E47</f>
        <v>0.11551155115511562</v>
      </c>
    </row>
    <row r="48" spans="2:8" x14ac:dyDescent="0.25">
      <c r="B48" s="22"/>
      <c r="D48" s="27"/>
      <c r="H48" s="21"/>
    </row>
    <row r="49" spans="2:8" x14ac:dyDescent="0.25">
      <c r="B49" s="22"/>
      <c r="C49" s="15" t="s">
        <v>77</v>
      </c>
      <c r="H49" s="21"/>
    </row>
    <row r="50" spans="2:8" x14ac:dyDescent="0.25">
      <c r="B50" s="22"/>
      <c r="D50" s="27" t="s">
        <v>71</v>
      </c>
      <c r="E50" s="16">
        <v>0.33400000000000002</v>
      </c>
      <c r="F50" s="16">
        <v>0.34200000000000003</v>
      </c>
      <c r="G50" s="16">
        <f t="shared" ref="G50:G53" si="8">F50-E50</f>
        <v>8.0000000000000071E-3</v>
      </c>
      <c r="H50" s="26">
        <f>(F50-E50)/E50</f>
        <v>2.3952095808383252E-2</v>
      </c>
    </row>
    <row r="51" spans="2:8" x14ac:dyDescent="0.25">
      <c r="B51" s="22"/>
      <c r="D51" s="27" t="s">
        <v>73</v>
      </c>
      <c r="E51" s="16">
        <v>0.26300000000000001</v>
      </c>
      <c r="F51" s="16">
        <v>0.27600000000000002</v>
      </c>
      <c r="G51" s="16">
        <f t="shared" si="8"/>
        <v>1.3000000000000012E-2</v>
      </c>
      <c r="H51" s="26">
        <f>(F51-E51)/E51</f>
        <v>4.9429657794676847E-2</v>
      </c>
    </row>
    <row r="52" spans="2:8" x14ac:dyDescent="0.25">
      <c r="B52" s="22"/>
      <c r="D52" s="27" t="s">
        <v>74</v>
      </c>
      <c r="E52" s="16">
        <v>0.24299999999999999</v>
      </c>
      <c r="F52" s="16">
        <v>0.27200000000000002</v>
      </c>
      <c r="G52" s="16">
        <f t="shared" si="8"/>
        <v>2.9000000000000026E-2</v>
      </c>
      <c r="H52" s="26">
        <f>(F52-E52)/E52</f>
        <v>0.11934156378600834</v>
      </c>
    </row>
    <row r="53" spans="2:8" x14ac:dyDescent="0.25">
      <c r="B53" s="22"/>
      <c r="D53" s="27" t="s">
        <v>80</v>
      </c>
      <c r="E53" s="16">
        <v>0.23</v>
      </c>
      <c r="F53" s="16">
        <v>0.26100000000000001</v>
      </c>
      <c r="G53" s="16">
        <f t="shared" si="8"/>
        <v>3.1E-2</v>
      </c>
      <c r="H53" s="26">
        <f>(F53-E53)/E53</f>
        <v>0.13478260869565217</v>
      </c>
    </row>
    <row r="54" spans="2:8" x14ac:dyDescent="0.25">
      <c r="B54" s="22"/>
      <c r="H54" s="21"/>
    </row>
    <row r="55" spans="2:8" x14ac:dyDescent="0.25">
      <c r="B55" s="22"/>
      <c r="C55" s="15" t="s">
        <v>95</v>
      </c>
      <c r="H55" s="21"/>
    </row>
    <row r="56" spans="2:8" x14ac:dyDescent="0.25">
      <c r="B56" s="22"/>
      <c r="D56" s="27" t="s">
        <v>71</v>
      </c>
      <c r="E56" s="16">
        <v>0.30599999999999999</v>
      </c>
      <c r="F56" s="16">
        <v>0.3</v>
      </c>
      <c r="G56" s="16">
        <f>F56-E56</f>
        <v>-6.0000000000000053E-3</v>
      </c>
      <c r="H56" s="26">
        <f>(F56-E56)/E56</f>
        <v>-1.9607843137254919E-2</v>
      </c>
    </row>
    <row r="57" spans="2:8" x14ac:dyDescent="0.25">
      <c r="B57" s="22"/>
      <c r="D57" s="27" t="s">
        <v>73</v>
      </c>
      <c r="E57" s="16">
        <v>0.23499999999999999</v>
      </c>
      <c r="F57" s="16">
        <v>0.23400000000000001</v>
      </c>
      <c r="G57" s="16">
        <f>F57-E57</f>
        <v>-9.9999999999997313E-4</v>
      </c>
      <c r="H57" s="26">
        <f>(F57-E57)/E57</f>
        <v>-4.2553191489360558E-3</v>
      </c>
    </row>
    <row r="58" spans="2:8" x14ac:dyDescent="0.25">
      <c r="B58" s="22"/>
      <c r="D58" s="27" t="s">
        <v>74</v>
      </c>
      <c r="E58" s="16">
        <v>0.215</v>
      </c>
      <c r="F58" s="16">
        <v>0.23</v>
      </c>
      <c r="G58" s="16">
        <f>F58-E58</f>
        <v>1.5000000000000013E-2</v>
      </c>
      <c r="H58" s="26">
        <f>(F58-E58)/E58</f>
        <v>6.9767441860465185E-2</v>
      </c>
    </row>
    <row r="59" spans="2:8" x14ac:dyDescent="0.25">
      <c r="B59" s="22"/>
      <c r="D59" s="27" t="s">
        <v>80</v>
      </c>
      <c r="E59" s="16">
        <v>0.20200000000000001</v>
      </c>
      <c r="F59" s="16">
        <v>0.219</v>
      </c>
      <c r="G59" s="16">
        <f>F59-E59</f>
        <v>1.6999999999999987E-2</v>
      </c>
      <c r="H59" s="26">
        <f>(F59-E59)/E59</f>
        <v>8.4158415841584094E-2</v>
      </c>
    </row>
    <row r="60" spans="2:8" x14ac:dyDescent="0.25">
      <c r="B60" s="22"/>
      <c r="H60" s="21"/>
    </row>
    <row r="61" spans="2:8" x14ac:dyDescent="0.25">
      <c r="B61" s="22"/>
      <c r="C61" s="15" t="s">
        <v>3</v>
      </c>
      <c r="H61" s="21"/>
    </row>
    <row r="62" spans="2:8" x14ac:dyDescent="0.25">
      <c r="B62" s="22"/>
      <c r="D62" s="27" t="s">
        <v>71</v>
      </c>
      <c r="E62" s="16">
        <v>0.30499999999999999</v>
      </c>
      <c r="F62" s="16">
        <v>0.29899999999999999</v>
      </c>
      <c r="G62" s="16">
        <f t="shared" ref="G62:G65" si="9">F62-E62</f>
        <v>-6.0000000000000053E-3</v>
      </c>
      <c r="H62" s="26">
        <f>(F62-E62)/E62</f>
        <v>-1.9672131147541003E-2</v>
      </c>
    </row>
    <row r="63" spans="2:8" x14ac:dyDescent="0.25">
      <c r="B63" s="22"/>
      <c r="D63" s="27" t="s">
        <v>73</v>
      </c>
      <c r="E63" s="16">
        <v>0.23400000000000001</v>
      </c>
      <c r="F63" s="16">
        <v>0.23300000000000001</v>
      </c>
      <c r="G63" s="16">
        <f t="shared" si="9"/>
        <v>-1.0000000000000009E-3</v>
      </c>
      <c r="H63" s="26">
        <f>(F63-E63)/E63</f>
        <v>-4.2735042735042774E-3</v>
      </c>
    </row>
    <row r="64" spans="2:8" x14ac:dyDescent="0.25">
      <c r="B64" s="22"/>
      <c r="D64" s="27" t="s">
        <v>74</v>
      </c>
      <c r="E64" s="16">
        <v>0.214</v>
      </c>
      <c r="F64" s="16">
        <v>0.22900000000000001</v>
      </c>
      <c r="G64" s="16">
        <f t="shared" si="9"/>
        <v>1.5000000000000013E-2</v>
      </c>
      <c r="H64" s="26">
        <f>(F64-E64)/E64</f>
        <v>7.0093457943925297E-2</v>
      </c>
    </row>
    <row r="65" spans="2:8" x14ac:dyDescent="0.25">
      <c r="B65" s="22"/>
      <c r="D65" s="27" t="s">
        <v>80</v>
      </c>
      <c r="E65" s="16">
        <v>0.20100000000000001</v>
      </c>
      <c r="F65" s="16">
        <v>0.218</v>
      </c>
      <c r="G65" s="16">
        <f t="shared" si="9"/>
        <v>1.6999999999999987E-2</v>
      </c>
      <c r="H65" s="26">
        <f>(F65-E65)/E65</f>
        <v>8.4577114427860631E-2</v>
      </c>
    </row>
    <row r="66" spans="2:8" x14ac:dyDescent="0.25">
      <c r="B66" s="22"/>
      <c r="H66" s="21"/>
    </row>
    <row r="67" spans="2:8" ht="13.35" customHeight="1" x14ac:dyDescent="0.25">
      <c r="B67" s="41" t="s">
        <v>110</v>
      </c>
      <c r="C67" s="39"/>
      <c r="D67" s="39"/>
      <c r="E67" s="39"/>
      <c r="F67" s="39"/>
      <c r="G67" s="39"/>
      <c r="H67" s="40"/>
    </row>
    <row r="68" spans="2:8" x14ac:dyDescent="0.25">
      <c r="B68" s="22"/>
      <c r="H68" s="21"/>
    </row>
    <row r="69" spans="2:8" x14ac:dyDescent="0.25">
      <c r="B69" s="55" t="s">
        <v>115</v>
      </c>
      <c r="C69" s="56"/>
      <c r="D69" s="56"/>
      <c r="E69" s="56"/>
      <c r="F69" s="56"/>
      <c r="G69" s="56"/>
      <c r="H69" s="57"/>
    </row>
    <row r="70" spans="2:8" x14ac:dyDescent="0.25">
      <c r="B70" s="55"/>
      <c r="C70" s="56"/>
      <c r="D70" s="56"/>
      <c r="E70" s="56"/>
      <c r="F70" s="56"/>
      <c r="G70" s="56"/>
      <c r="H70" s="57"/>
    </row>
    <row r="71" spans="2:8" x14ac:dyDescent="0.25">
      <c r="B71" s="22"/>
      <c r="H71" s="21"/>
    </row>
    <row r="72" spans="2:8" x14ac:dyDescent="0.25">
      <c r="B72" s="22"/>
      <c r="C72" s="15" t="s">
        <v>108</v>
      </c>
      <c r="H72" s="21"/>
    </row>
    <row r="73" spans="2:8" ht="12.75" customHeight="1" x14ac:dyDescent="0.25">
      <c r="B73" s="22"/>
      <c r="D73" t="s">
        <v>2</v>
      </c>
      <c r="E73" s="16" t="s">
        <v>111</v>
      </c>
      <c r="F73" s="16">
        <v>0.26300000000000001</v>
      </c>
      <c r="G73" s="58" t="s">
        <v>116</v>
      </c>
      <c r="H73" s="59"/>
    </row>
    <row r="74" spans="2:8" x14ac:dyDescent="0.25">
      <c r="B74" s="22"/>
      <c r="D74" t="s">
        <v>19</v>
      </c>
      <c r="E74" s="16" t="s">
        <v>111</v>
      </c>
      <c r="F74" s="16">
        <v>0.184</v>
      </c>
      <c r="G74" s="58"/>
      <c r="H74" s="59"/>
    </row>
    <row r="75" spans="2:8" x14ac:dyDescent="0.25">
      <c r="B75" s="22"/>
      <c r="D75" t="s">
        <v>77</v>
      </c>
      <c r="E75" s="16" t="s">
        <v>111</v>
      </c>
      <c r="F75" s="16">
        <v>0.13900000000000001</v>
      </c>
      <c r="G75" s="58"/>
      <c r="H75" s="59"/>
    </row>
    <row r="76" spans="2:8" x14ac:dyDescent="0.25">
      <c r="B76" s="22"/>
      <c r="D76" t="s">
        <v>95</v>
      </c>
      <c r="E76" s="16" t="s">
        <v>111</v>
      </c>
      <c r="F76" s="16">
        <v>9.7000000000000003E-2</v>
      </c>
      <c r="G76" s="58"/>
      <c r="H76" s="59"/>
    </row>
    <row r="77" spans="2:8" x14ac:dyDescent="0.25">
      <c r="B77" s="22"/>
      <c r="D77" t="s">
        <v>3</v>
      </c>
      <c r="E77" s="16" t="s">
        <v>111</v>
      </c>
      <c r="F77" s="16">
        <v>9.6000000000000002E-2</v>
      </c>
      <c r="G77" s="58"/>
      <c r="H77" s="59"/>
    </row>
    <row r="78" spans="2:8" x14ac:dyDescent="0.25">
      <c r="B78" s="22"/>
      <c r="G78" s="58"/>
      <c r="H78" s="59"/>
    </row>
    <row r="79" spans="2:8" x14ac:dyDescent="0.25">
      <c r="B79" s="22"/>
      <c r="C79" s="15" t="s">
        <v>109</v>
      </c>
      <c r="G79" s="58"/>
      <c r="H79" s="59"/>
    </row>
    <row r="80" spans="2:8" x14ac:dyDescent="0.25">
      <c r="B80" s="22"/>
      <c r="D80" t="s">
        <v>2</v>
      </c>
      <c r="G80" s="58"/>
      <c r="H80" s="59"/>
    </row>
    <row r="81" spans="2:8" x14ac:dyDescent="0.25">
      <c r="B81" s="22"/>
      <c r="D81" s="49" t="s">
        <v>71</v>
      </c>
      <c r="E81" s="16" t="s">
        <v>111</v>
      </c>
      <c r="F81" s="16">
        <v>1.1830000000000001</v>
      </c>
      <c r="G81" s="58"/>
      <c r="H81" s="59"/>
    </row>
    <row r="82" spans="2:8" x14ac:dyDescent="0.25">
      <c r="B82" s="22"/>
      <c r="D82" s="49" t="s">
        <v>73</v>
      </c>
      <c r="E82" s="16" t="s">
        <v>111</v>
      </c>
      <c r="F82" s="16">
        <v>0.73499999999999999</v>
      </c>
      <c r="G82" s="58"/>
      <c r="H82" s="59"/>
    </row>
    <row r="83" spans="2:8" x14ac:dyDescent="0.25">
      <c r="B83" s="22"/>
      <c r="D83" s="49" t="s">
        <v>74</v>
      </c>
      <c r="E83" s="16" t="s">
        <v>111</v>
      </c>
      <c r="F83" s="16">
        <v>0.70499999999999996</v>
      </c>
      <c r="G83" s="58"/>
      <c r="H83" s="59"/>
    </row>
    <row r="84" spans="2:8" x14ac:dyDescent="0.25">
      <c r="B84" s="22"/>
      <c r="D84" s="49" t="s">
        <v>80</v>
      </c>
      <c r="E84" s="16" t="s">
        <v>111</v>
      </c>
      <c r="F84" s="16">
        <v>0.63200000000000001</v>
      </c>
      <c r="G84" s="58"/>
      <c r="H84" s="59"/>
    </row>
    <row r="85" spans="2:8" x14ac:dyDescent="0.25">
      <c r="B85" s="22"/>
      <c r="D85" s="49"/>
      <c r="G85" s="58"/>
      <c r="H85" s="59"/>
    </row>
    <row r="86" spans="2:8" x14ac:dyDescent="0.25">
      <c r="B86" s="22"/>
      <c r="D86" t="s">
        <v>19</v>
      </c>
      <c r="G86" s="58"/>
      <c r="H86" s="59"/>
    </row>
    <row r="87" spans="2:8" x14ac:dyDescent="0.25">
      <c r="B87" s="22"/>
      <c r="D87" s="49" t="s">
        <v>71</v>
      </c>
      <c r="E87" s="16" t="s">
        <v>111</v>
      </c>
      <c r="F87" s="16">
        <v>1.167</v>
      </c>
      <c r="G87" s="58"/>
      <c r="H87" s="59"/>
    </row>
    <row r="88" spans="2:8" x14ac:dyDescent="0.25">
      <c r="B88" s="22"/>
      <c r="D88" s="49" t="s">
        <v>73</v>
      </c>
      <c r="E88" s="16" t="s">
        <v>111</v>
      </c>
      <c r="F88" s="16">
        <v>0.71899999999999997</v>
      </c>
      <c r="G88" s="58"/>
      <c r="H88" s="59"/>
    </row>
    <row r="89" spans="2:8" x14ac:dyDescent="0.25">
      <c r="B89" s="22"/>
      <c r="D89" s="49" t="s">
        <v>74</v>
      </c>
      <c r="E89" s="16" t="s">
        <v>111</v>
      </c>
      <c r="F89" s="16">
        <v>0.68899999999999995</v>
      </c>
      <c r="G89" s="58"/>
      <c r="H89" s="59"/>
    </row>
    <row r="90" spans="2:8" x14ac:dyDescent="0.25">
      <c r="B90" s="22"/>
      <c r="D90" s="49" t="s">
        <v>80</v>
      </c>
      <c r="E90" s="16" t="s">
        <v>111</v>
      </c>
      <c r="F90" s="16">
        <v>0.61599999999999999</v>
      </c>
      <c r="G90" s="58"/>
      <c r="H90" s="59"/>
    </row>
    <row r="91" spans="2:8" x14ac:dyDescent="0.25">
      <c r="B91" s="22"/>
      <c r="D91" s="49"/>
      <c r="G91" s="58"/>
      <c r="H91" s="59"/>
    </row>
    <row r="92" spans="2:8" x14ac:dyDescent="0.25">
      <c r="B92" s="22"/>
      <c r="D92" t="s">
        <v>117</v>
      </c>
      <c r="G92" s="58"/>
      <c r="H92" s="59"/>
    </row>
    <row r="93" spans="2:8" x14ac:dyDescent="0.25">
      <c r="B93" s="22"/>
      <c r="D93" s="49" t="s">
        <v>71</v>
      </c>
      <c r="E93" s="16" t="s">
        <v>111</v>
      </c>
      <c r="F93" s="16">
        <v>1.04</v>
      </c>
      <c r="G93" s="58"/>
      <c r="H93" s="59"/>
    </row>
    <row r="94" spans="2:8" x14ac:dyDescent="0.25">
      <c r="B94" s="22"/>
      <c r="D94" s="49" t="s">
        <v>73</v>
      </c>
      <c r="E94" s="16" t="s">
        <v>111</v>
      </c>
      <c r="F94" s="16">
        <v>0.59199999999999997</v>
      </c>
      <c r="G94" s="58"/>
      <c r="H94" s="59"/>
    </row>
    <row r="95" spans="2:8" x14ac:dyDescent="0.25">
      <c r="B95" s="22"/>
      <c r="D95" s="49" t="s">
        <v>74</v>
      </c>
      <c r="E95" s="16" t="s">
        <v>111</v>
      </c>
      <c r="F95" s="16">
        <v>0.56200000000000006</v>
      </c>
      <c r="G95" s="58"/>
      <c r="H95" s="59"/>
    </row>
    <row r="96" spans="2:8" x14ac:dyDescent="0.25">
      <c r="B96" s="22"/>
      <c r="D96" s="49" t="s">
        <v>80</v>
      </c>
      <c r="E96" s="16" t="s">
        <v>111</v>
      </c>
      <c r="F96" s="16">
        <v>0.48899999999999999</v>
      </c>
      <c r="G96" s="58"/>
      <c r="H96" s="59"/>
    </row>
    <row r="97" spans="2:8" x14ac:dyDescent="0.25">
      <c r="B97" s="22"/>
      <c r="D97" s="27"/>
      <c r="H97" s="21"/>
    </row>
    <row r="98" spans="2:8" x14ac:dyDescent="0.25">
      <c r="B98" s="20" t="s">
        <v>76</v>
      </c>
      <c r="H98" s="21"/>
    </row>
    <row r="99" spans="2:8" x14ac:dyDescent="0.25">
      <c r="B99" s="22"/>
      <c r="H99" s="21"/>
    </row>
    <row r="100" spans="2:8" x14ac:dyDescent="0.25">
      <c r="B100" s="22"/>
      <c r="C100" s="15" t="s">
        <v>93</v>
      </c>
      <c r="H100" s="21"/>
    </row>
    <row r="101" spans="2:8" x14ac:dyDescent="0.25">
      <c r="B101" s="22"/>
      <c r="D101" s="27" t="s">
        <v>2</v>
      </c>
      <c r="E101" s="16">
        <v>1.7000000000000001E-2</v>
      </c>
      <c r="F101" s="16">
        <v>2.1000000000000001E-2</v>
      </c>
      <c r="G101" s="16">
        <f>F101-E101</f>
        <v>4.0000000000000001E-3</v>
      </c>
      <c r="H101" s="26">
        <f>(F101-E101)/E101</f>
        <v>0.23529411764705882</v>
      </c>
    </row>
    <row r="102" spans="2:8" x14ac:dyDescent="0.25">
      <c r="B102" s="22"/>
      <c r="D102" s="27" t="s">
        <v>19</v>
      </c>
      <c r="E102" s="16">
        <v>1.2E-2</v>
      </c>
      <c r="F102" s="16">
        <v>1.4999999999999999E-2</v>
      </c>
      <c r="G102" s="16">
        <f t="shared" ref="G102:G104" si="10">F102-E102</f>
        <v>2.9999999999999992E-3</v>
      </c>
      <c r="H102" s="26">
        <f t="shared" ref="H102:H104" si="11">(F102-E102)/E102</f>
        <v>0.24999999999999992</v>
      </c>
    </row>
    <row r="103" spans="2:8" x14ac:dyDescent="0.25">
      <c r="B103" s="22"/>
      <c r="D103" s="27" t="s">
        <v>77</v>
      </c>
      <c r="E103" s="16">
        <v>1.0999999999999999E-2</v>
      </c>
      <c r="F103" s="16">
        <v>1.4E-2</v>
      </c>
      <c r="G103" s="16">
        <f t="shared" si="10"/>
        <v>3.0000000000000009E-3</v>
      </c>
      <c r="H103" s="26">
        <f t="shared" si="11"/>
        <v>0.27272727272727282</v>
      </c>
    </row>
    <row r="104" spans="2:8" x14ac:dyDescent="0.25">
      <c r="B104" s="22"/>
      <c r="D104" s="27" t="s">
        <v>94</v>
      </c>
      <c r="E104" s="16">
        <v>4.0000000000000001E-3</v>
      </c>
      <c r="F104" s="16">
        <v>5.0000000000000001E-3</v>
      </c>
      <c r="G104" s="16">
        <f t="shared" si="10"/>
        <v>1E-3</v>
      </c>
      <c r="H104" s="26">
        <f t="shared" si="11"/>
        <v>0.25</v>
      </c>
    </row>
    <row r="105" spans="2:8" x14ac:dyDescent="0.25">
      <c r="B105" s="22"/>
      <c r="H105" s="21"/>
    </row>
    <row r="106" spans="2:8" x14ac:dyDescent="0.25">
      <c r="B106" s="22"/>
      <c r="C106" s="15" t="s">
        <v>113</v>
      </c>
      <c r="H106" s="21"/>
    </row>
    <row r="107" spans="2:8" x14ac:dyDescent="0.25">
      <c r="B107" s="22"/>
      <c r="D107" s="27" t="s">
        <v>2</v>
      </c>
      <c r="E107" s="16">
        <v>2.7E-2</v>
      </c>
      <c r="F107" s="16">
        <v>3.1E-2</v>
      </c>
      <c r="G107" s="16">
        <f>F107-E107</f>
        <v>4.0000000000000001E-3</v>
      </c>
      <c r="H107" s="26">
        <f>(F107-E107)/E107</f>
        <v>0.14814814814814814</v>
      </c>
    </row>
    <row r="108" spans="2:8" x14ac:dyDescent="0.25">
      <c r="B108" s="22"/>
      <c r="D108" s="27" t="s">
        <v>19</v>
      </c>
      <c r="E108" s="16">
        <v>2.1999999999999999E-2</v>
      </c>
      <c r="F108" s="16">
        <v>2.7E-2</v>
      </c>
      <c r="G108" s="16">
        <f t="shared" ref="G108:G110" si="12">F108-E108</f>
        <v>5.000000000000001E-3</v>
      </c>
      <c r="H108" s="26">
        <f t="shared" ref="H108:H110" si="13">(F108-E108)/E108</f>
        <v>0.22727272727272732</v>
      </c>
    </row>
    <row r="109" spans="2:8" x14ac:dyDescent="0.25">
      <c r="B109" s="22"/>
      <c r="D109" s="27" t="s">
        <v>77</v>
      </c>
      <c r="E109" s="16">
        <v>1.7999999999999999E-2</v>
      </c>
      <c r="F109" s="16">
        <v>2.1999999999999999E-2</v>
      </c>
      <c r="G109" s="16">
        <f t="shared" si="12"/>
        <v>4.0000000000000001E-3</v>
      </c>
      <c r="H109" s="26">
        <f t="shared" si="13"/>
        <v>0.22222222222222224</v>
      </c>
    </row>
    <row r="110" spans="2:8" x14ac:dyDescent="0.25">
      <c r="B110" s="22"/>
      <c r="D110" s="27" t="s">
        <v>94</v>
      </c>
      <c r="E110" s="16">
        <v>1.4E-2</v>
      </c>
      <c r="F110" s="16">
        <v>1.7000000000000001E-2</v>
      </c>
      <c r="G110" s="16">
        <f t="shared" si="12"/>
        <v>3.0000000000000009E-3</v>
      </c>
      <c r="H110" s="26">
        <f t="shared" si="13"/>
        <v>0.21428571428571436</v>
      </c>
    </row>
    <row r="111" spans="2:8" x14ac:dyDescent="0.25">
      <c r="B111" s="22"/>
      <c r="H111" s="21"/>
    </row>
    <row r="112" spans="2:8" x14ac:dyDescent="0.25">
      <c r="B112" s="20" t="s">
        <v>96</v>
      </c>
      <c r="H112" s="21"/>
    </row>
    <row r="113" spans="2:8" x14ac:dyDescent="0.25">
      <c r="B113" s="22"/>
      <c r="F113" s="38"/>
      <c r="H113" s="21"/>
    </row>
    <row r="114" spans="2:8" x14ac:dyDescent="0.25">
      <c r="B114" s="28"/>
      <c r="C114" s="15" t="s">
        <v>81</v>
      </c>
      <c r="E114" s="38">
        <v>3.0000000000000001E-3</v>
      </c>
      <c r="F114" s="38">
        <v>5.0000000000000001E-3</v>
      </c>
      <c r="G114" s="16">
        <f t="shared" ref="G114" si="14">F114-E114</f>
        <v>2E-3</v>
      </c>
      <c r="H114" s="26">
        <f t="shared" ref="H114" si="15">(F114-E114)/E114</f>
        <v>0.66666666666666663</v>
      </c>
    </row>
    <row r="115" spans="2:8" x14ac:dyDescent="0.25">
      <c r="B115" s="28"/>
      <c r="H115" s="26"/>
    </row>
    <row r="116" spans="2:8" x14ac:dyDescent="0.25">
      <c r="B116" s="28"/>
      <c r="C116" s="15" t="s">
        <v>78</v>
      </c>
      <c r="E116" s="16">
        <v>1E-3</v>
      </c>
      <c r="F116" s="16">
        <v>2E-3</v>
      </c>
      <c r="G116" s="16">
        <f t="shared" ref="G116" si="16">F116-E116</f>
        <v>1E-3</v>
      </c>
      <c r="H116" s="26">
        <f t="shared" ref="H116" si="17">(F116-E116)/E116</f>
        <v>1</v>
      </c>
    </row>
    <row r="117" spans="2:8" x14ac:dyDescent="0.25">
      <c r="B117" s="28"/>
      <c r="H117" s="26"/>
    </row>
    <row r="118" spans="2:8" x14ac:dyDescent="0.25">
      <c r="B118" s="28"/>
      <c r="C118" s="15" t="s">
        <v>97</v>
      </c>
      <c r="E118" s="16" t="s">
        <v>119</v>
      </c>
      <c r="F118" s="38" t="s">
        <v>118</v>
      </c>
      <c r="H118" s="26"/>
    </row>
    <row r="119" spans="2:8" ht="13.8" thickBot="1" x14ac:dyDescent="0.3">
      <c r="B119" s="29"/>
      <c r="C119" s="30"/>
      <c r="D119" s="31"/>
      <c r="E119" s="32"/>
      <c r="F119" s="32"/>
      <c r="G119" s="32"/>
      <c r="H119" s="33"/>
    </row>
  </sheetData>
  <mergeCells count="4">
    <mergeCell ref="B1:H1"/>
    <mergeCell ref="B2:H2"/>
    <mergeCell ref="B69:H70"/>
    <mergeCell ref="G73:H96"/>
  </mergeCells>
  <printOptions horizontalCentered="1"/>
  <pageMargins left="0.75" right="0.75" top="0.45" bottom="0.47" header="0.5" footer="0.5"/>
  <pageSetup scale="53" fitToHeight="7" orientation="portrait" r:id="rId1"/>
  <headerFooter alignWithMargins="0"/>
  <rowBreaks count="1" manualBreakCount="1">
    <brk id="1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E63CD-BCEC-4433-A939-3DDA4A969F05}">
  <sheetPr>
    <pageSetUpPr fitToPage="1"/>
  </sheetPr>
  <dimension ref="B1:I22"/>
  <sheetViews>
    <sheetView zoomScaleNormal="100" workbookViewId="0">
      <selection activeCell="G22" sqref="G22"/>
    </sheetView>
  </sheetViews>
  <sheetFormatPr defaultColWidth="11.44140625" defaultRowHeight="13.2" x14ac:dyDescent="0.25"/>
  <cols>
    <col min="1" max="2" width="2.6640625" customWidth="1"/>
    <col min="3" max="4" width="18.88671875" customWidth="1"/>
    <col min="5" max="5" width="20.109375" bestFit="1" customWidth="1"/>
    <col min="6" max="8" width="18.88671875" customWidth="1"/>
    <col min="9" max="10" width="2.6640625" customWidth="1"/>
  </cols>
  <sheetData>
    <row r="1" spans="2:9" ht="13.8" thickBot="1" x14ac:dyDescent="0.3"/>
    <row r="2" spans="2:9" x14ac:dyDescent="0.25">
      <c r="B2" s="17"/>
      <c r="C2" s="18"/>
      <c r="D2" s="18"/>
      <c r="E2" s="18"/>
      <c r="F2" s="18"/>
      <c r="G2" s="18"/>
      <c r="H2" s="18"/>
      <c r="I2" s="43"/>
    </row>
    <row r="3" spans="2:9" x14ac:dyDescent="0.25">
      <c r="B3" s="22"/>
      <c r="C3" s="60" t="s">
        <v>99</v>
      </c>
      <c r="D3" s="60"/>
      <c r="E3" s="60"/>
      <c r="F3" s="60"/>
      <c r="G3" s="60"/>
      <c r="H3" s="60"/>
      <c r="I3" s="21"/>
    </row>
    <row r="4" spans="2:9" x14ac:dyDescent="0.25">
      <c r="B4" s="22"/>
      <c r="I4" s="21"/>
    </row>
    <row r="5" spans="2:9" x14ac:dyDescent="0.25">
      <c r="B5" s="22"/>
      <c r="C5" s="61" t="s">
        <v>101</v>
      </c>
      <c r="D5" s="61" t="s">
        <v>100</v>
      </c>
      <c r="E5" s="62" t="s">
        <v>102</v>
      </c>
      <c r="F5" s="60" t="s">
        <v>103</v>
      </c>
      <c r="G5" s="60"/>
      <c r="H5" s="61" t="s">
        <v>70</v>
      </c>
      <c r="I5" s="21"/>
    </row>
    <row r="6" spans="2:9" s="42" customFormat="1" x14ac:dyDescent="0.25">
      <c r="B6" s="44"/>
      <c r="C6" s="61"/>
      <c r="D6" s="61"/>
      <c r="E6" s="62"/>
      <c r="F6" s="42" t="s">
        <v>104</v>
      </c>
      <c r="G6" s="42" t="s">
        <v>105</v>
      </c>
      <c r="H6" s="61"/>
      <c r="I6" s="45"/>
    </row>
    <row r="7" spans="2:9" x14ac:dyDescent="0.25">
      <c r="B7" s="22"/>
      <c r="C7" s="27" t="s">
        <v>19</v>
      </c>
      <c r="D7" s="46" t="s">
        <v>74</v>
      </c>
      <c r="E7" s="46" t="s">
        <v>106</v>
      </c>
      <c r="F7" s="47">
        <f>(0.776*(2/16)+0.316)*1000</f>
        <v>413.00000000000006</v>
      </c>
      <c r="G7" s="47">
        <f>(0.689*6/16+0.184)*1000</f>
        <v>442.37499999999994</v>
      </c>
      <c r="H7" s="48">
        <f>G7/F7-1</f>
        <v>7.1125907990314374E-2</v>
      </c>
      <c r="I7" s="21"/>
    </row>
    <row r="8" spans="2:9" x14ac:dyDescent="0.25">
      <c r="B8" s="22"/>
      <c r="C8" s="27" t="s">
        <v>19</v>
      </c>
      <c r="D8" s="46" t="s">
        <v>80</v>
      </c>
      <c r="E8" s="46" t="s">
        <v>106</v>
      </c>
      <c r="F8" s="47">
        <f>(0.776*(2/16)+0.303)*1000</f>
        <v>400</v>
      </c>
      <c r="G8" s="47">
        <f>(0.616*6/16+0.184)*1000</f>
        <v>415</v>
      </c>
      <c r="H8" s="48">
        <f t="shared" ref="H8:H21" si="0">G8/F8-1</f>
        <v>3.7500000000000089E-2</v>
      </c>
      <c r="I8" s="21"/>
    </row>
    <row r="9" spans="2:9" x14ac:dyDescent="0.25">
      <c r="B9" s="22"/>
      <c r="C9" s="27" t="s">
        <v>77</v>
      </c>
      <c r="D9" s="46" t="s">
        <v>74</v>
      </c>
      <c r="E9" s="46" t="s">
        <v>106</v>
      </c>
      <c r="F9" s="47">
        <f>(0.64*(2/16)+0.243)*1000</f>
        <v>323</v>
      </c>
      <c r="G9" s="47">
        <f>(0.562*6/16+0.139)*1000</f>
        <v>349.75</v>
      </c>
      <c r="H9" s="48">
        <f t="shared" si="0"/>
        <v>8.2817337461300378E-2</v>
      </c>
      <c r="I9" s="21"/>
    </row>
    <row r="10" spans="2:9" x14ac:dyDescent="0.25">
      <c r="B10" s="22"/>
      <c r="C10" s="27" t="s">
        <v>77</v>
      </c>
      <c r="D10" s="46" t="s">
        <v>80</v>
      </c>
      <c r="E10" s="46" t="s">
        <v>106</v>
      </c>
      <c r="F10" s="47">
        <f>(0.64*(2/16)+0.23)*1000</f>
        <v>310</v>
      </c>
      <c r="G10" s="47">
        <f>(0.489*6/16+0.139)*1000</f>
        <v>322.375</v>
      </c>
      <c r="H10" s="48">
        <f t="shared" si="0"/>
        <v>3.9919354838709786E-2</v>
      </c>
      <c r="I10" s="21"/>
    </row>
    <row r="11" spans="2:9" x14ac:dyDescent="0.25">
      <c r="B11" s="22"/>
      <c r="C11" s="27" t="s">
        <v>3</v>
      </c>
      <c r="D11" s="46" t="s">
        <v>74</v>
      </c>
      <c r="E11" s="46" t="s">
        <v>106</v>
      </c>
      <c r="F11" s="47">
        <f>(0.64*(2/16)+0.214)*1000</f>
        <v>294</v>
      </c>
      <c r="G11" s="47">
        <f>(0.562*6/16+0.096)*1000</f>
        <v>306.75</v>
      </c>
      <c r="H11" s="48">
        <f t="shared" si="0"/>
        <v>4.336734693877542E-2</v>
      </c>
      <c r="I11" s="21"/>
    </row>
    <row r="12" spans="2:9" x14ac:dyDescent="0.25">
      <c r="B12" s="22"/>
      <c r="C12" s="27" t="s">
        <v>3</v>
      </c>
      <c r="D12" s="46" t="s">
        <v>80</v>
      </c>
      <c r="E12" s="46" t="s">
        <v>106</v>
      </c>
      <c r="F12" s="47">
        <f>(0.64*(2/16)+0.201)*1000</f>
        <v>281</v>
      </c>
      <c r="G12" s="47">
        <f>(0.489*6/16+0.096)*1000</f>
        <v>279.37500000000006</v>
      </c>
      <c r="H12" s="48">
        <f t="shared" si="0"/>
        <v>-5.7829181494659654E-3</v>
      </c>
      <c r="I12" s="21"/>
    </row>
    <row r="13" spans="2:9" x14ac:dyDescent="0.25">
      <c r="B13" s="22"/>
      <c r="C13" s="27" t="s">
        <v>19</v>
      </c>
      <c r="D13" s="46" t="s">
        <v>74</v>
      </c>
      <c r="E13" s="46" t="s">
        <v>107</v>
      </c>
      <c r="F13" s="47">
        <f>(0.776*(2/16)+0.316-0.012)*1000</f>
        <v>401</v>
      </c>
      <c r="G13" s="47">
        <f>(0.689*6/16+0.184-0.015)*1000</f>
        <v>427.37499999999994</v>
      </c>
      <c r="H13" s="48">
        <f t="shared" si="0"/>
        <v>6.5773067331670765E-2</v>
      </c>
      <c r="I13" s="21"/>
    </row>
    <row r="14" spans="2:9" x14ac:dyDescent="0.25">
      <c r="B14" s="22"/>
      <c r="C14" s="27" t="s">
        <v>77</v>
      </c>
      <c r="D14" s="46" t="s">
        <v>74</v>
      </c>
      <c r="E14" s="46" t="s">
        <v>107</v>
      </c>
      <c r="F14" s="47">
        <f>(0.64*(2/16)+0.243-0.011)*1000</f>
        <v>312</v>
      </c>
      <c r="G14" s="47">
        <f>(0.562*6/16+0.139-0.014)*1000</f>
        <v>335.75</v>
      </c>
      <c r="H14" s="48">
        <f t="shared" si="0"/>
        <v>7.6121794871794934E-2</v>
      </c>
      <c r="I14" s="21"/>
    </row>
    <row r="15" spans="2:9" x14ac:dyDescent="0.25">
      <c r="B15" s="22"/>
      <c r="C15" s="27" t="s">
        <v>3</v>
      </c>
      <c r="D15" s="46" t="s">
        <v>74</v>
      </c>
      <c r="E15" s="46" t="s">
        <v>107</v>
      </c>
      <c r="F15" s="47">
        <f>(0.64*(2/16)+0.214-0.004)*1000</f>
        <v>290</v>
      </c>
      <c r="G15" s="47">
        <f>(0.562*6/16+0.096-0.005)*1000</f>
        <v>301.75</v>
      </c>
      <c r="H15" s="48">
        <f t="shared" si="0"/>
        <v>4.0517241379310454E-2</v>
      </c>
      <c r="I15" s="21"/>
    </row>
    <row r="16" spans="2:9" x14ac:dyDescent="0.25">
      <c r="B16" s="22"/>
      <c r="C16" s="27" t="s">
        <v>19</v>
      </c>
      <c r="D16" s="46" t="s">
        <v>74</v>
      </c>
      <c r="E16" s="46" t="s">
        <v>114</v>
      </c>
      <c r="F16" s="47">
        <f>(0.776*(2/16)+0.316-0.022)*1000</f>
        <v>391</v>
      </c>
      <c r="G16" s="47">
        <f>(0.689*6/16+0.184-0.027)*1000</f>
        <v>415.37499999999994</v>
      </c>
      <c r="H16" s="48">
        <f t="shared" si="0"/>
        <v>6.2340153452685287E-2</v>
      </c>
      <c r="I16" s="21"/>
    </row>
    <row r="17" spans="2:9" x14ac:dyDescent="0.25">
      <c r="B17" s="22"/>
      <c r="C17" s="27" t="s">
        <v>19</v>
      </c>
      <c r="D17" s="46" t="s">
        <v>80</v>
      </c>
      <c r="E17" s="46" t="s">
        <v>114</v>
      </c>
      <c r="F17" s="47">
        <f>(0.776*(2/16)+0.303-0.022)*1000</f>
        <v>378</v>
      </c>
      <c r="G17" s="47">
        <f>(0.616*6/16+0.184-0.027)*1000</f>
        <v>387.99999999999994</v>
      </c>
      <c r="H17" s="48">
        <f t="shared" si="0"/>
        <v>2.6455026455026287E-2</v>
      </c>
      <c r="I17" s="21"/>
    </row>
    <row r="18" spans="2:9" x14ac:dyDescent="0.25">
      <c r="B18" s="22"/>
      <c r="C18" s="27" t="s">
        <v>77</v>
      </c>
      <c r="D18" s="46" t="s">
        <v>74</v>
      </c>
      <c r="E18" s="46" t="s">
        <v>114</v>
      </c>
      <c r="F18" s="47">
        <f>(0.64*(2/16)+0.243-0.018)*1000</f>
        <v>305</v>
      </c>
      <c r="G18" s="47">
        <f>(0.562*6/16+0.139-0.022)*1000</f>
        <v>327.75</v>
      </c>
      <c r="H18" s="48">
        <f t="shared" si="0"/>
        <v>7.459016393442619E-2</v>
      </c>
      <c r="I18" s="21"/>
    </row>
    <row r="19" spans="2:9" x14ac:dyDescent="0.25">
      <c r="B19" s="22"/>
      <c r="C19" s="27" t="s">
        <v>77</v>
      </c>
      <c r="D19" s="46" t="s">
        <v>80</v>
      </c>
      <c r="E19" s="46" t="s">
        <v>114</v>
      </c>
      <c r="F19" s="47">
        <f>(0.64*(2/16)+0.23-0.018)*1000</f>
        <v>292</v>
      </c>
      <c r="G19" s="47">
        <f>(0.489*6/16+0.139-0.022)*1000</f>
        <v>300.375</v>
      </c>
      <c r="H19" s="48">
        <f t="shared" si="0"/>
        <v>2.8681506849315141E-2</v>
      </c>
      <c r="I19" s="21"/>
    </row>
    <row r="20" spans="2:9" x14ac:dyDescent="0.25">
      <c r="B20" s="22"/>
      <c r="C20" s="27" t="s">
        <v>3</v>
      </c>
      <c r="D20" s="46" t="s">
        <v>74</v>
      </c>
      <c r="E20" s="46" t="s">
        <v>114</v>
      </c>
      <c r="F20" s="47">
        <f>(0.64*(2/16)+0.214-0.014)*1000</f>
        <v>279.99999999999994</v>
      </c>
      <c r="G20" s="47">
        <f>(0.562*6/16+0.096-0.017)*1000</f>
        <v>289.75</v>
      </c>
      <c r="H20" s="48">
        <f t="shared" si="0"/>
        <v>3.4821428571428781E-2</v>
      </c>
      <c r="I20" s="21"/>
    </row>
    <row r="21" spans="2:9" x14ac:dyDescent="0.25">
      <c r="B21" s="22"/>
      <c r="C21" s="27" t="s">
        <v>3</v>
      </c>
      <c r="D21" s="46" t="s">
        <v>80</v>
      </c>
      <c r="E21" s="46" t="s">
        <v>114</v>
      </c>
      <c r="F21" s="47">
        <f>(0.64*(2/16)+0.201-0.014)*1000</f>
        <v>267</v>
      </c>
      <c r="G21" s="47">
        <f>(0.489*6/16+0.096-0.017)*1000</f>
        <v>262.375</v>
      </c>
      <c r="H21" s="48">
        <f t="shared" si="0"/>
        <v>-1.7322097378277168E-2</v>
      </c>
      <c r="I21" s="21"/>
    </row>
    <row r="22" spans="2:9" ht="13.8" thickBot="1" x14ac:dyDescent="0.3">
      <c r="B22" s="29"/>
      <c r="C22" s="31"/>
      <c r="D22" s="31"/>
      <c r="E22" s="31"/>
      <c r="F22" s="31"/>
      <c r="G22" s="31"/>
      <c r="H22" s="31"/>
      <c r="I22" s="33"/>
    </row>
  </sheetData>
  <mergeCells count="6">
    <mergeCell ref="C3:H3"/>
    <mergeCell ref="C5:C6"/>
    <mergeCell ref="D5:D6"/>
    <mergeCell ref="E5:E6"/>
    <mergeCell ref="F5:G5"/>
    <mergeCell ref="H5:H6"/>
  </mergeCells>
  <printOptions horizontalCentered="1"/>
  <pageMargins left="0.7" right="0.7" top="0.75" bottom="0.75" header="0.3" footer="0.3"/>
  <pageSetup scale="7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Periodicals In-County</vt:lpstr>
      <vt:lpstr>Periodicals Outside County</vt:lpstr>
      <vt:lpstr>Mktg CR Ltr-Flt</vt:lpstr>
      <vt:lpstr>6 Oz MM Flat Examples</vt:lpstr>
      <vt:lpstr>'Mktg CR Ltr-Flt'!Print_Titles</vt:lpstr>
      <vt:lpstr>'Periodicals Outside County'!Print_Titles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</dc:creator>
  <cp:lastModifiedBy>Peter Kiesel</cp:lastModifiedBy>
  <cp:lastPrinted>2017-10-06T18:59:14Z</cp:lastPrinted>
  <dcterms:created xsi:type="dcterms:W3CDTF">2006-05-10T14:54:11Z</dcterms:created>
  <dcterms:modified xsi:type="dcterms:W3CDTF">2024-04-09T19:24:10Z</dcterms:modified>
</cp:coreProperties>
</file>